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a3966b889196e/Documents/Backup laptop hp hol/"/>
    </mc:Choice>
  </mc:AlternateContent>
  <xr:revisionPtr revIDLastSave="4" documentId="8_{DF16FF7E-810E-4D78-829E-D5BFF8853ABE}" xr6:coauthVersionLast="47" xr6:coauthVersionMax="47" xr10:uidLastSave="{89C44810-9DEA-4FC6-9DDC-85B028615B5D}"/>
  <bookViews>
    <workbookView xWindow="-120" yWindow="-120" windowWidth="20730" windowHeight="11160" xr2:uid="{932904D3-A1EC-4D2B-BD8F-66AE6F75DD68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5" l="1"/>
  <c r="J19" i="5"/>
  <c r="J22" i="5"/>
  <c r="I22" i="5"/>
  <c r="J18" i="5"/>
  <c r="I17" i="5"/>
  <c r="I16" i="5"/>
  <c r="C17" i="5" l="1"/>
  <c r="C16" i="5"/>
  <c r="C14" i="5"/>
  <c r="C13" i="5"/>
  <c r="E17" i="5"/>
  <c r="E16" i="5"/>
  <c r="E14" i="5"/>
  <c r="E13" i="5"/>
  <c r="D16" i="5"/>
  <c r="D14" i="5"/>
  <c r="D13" i="5"/>
  <c r="B17" i="5"/>
  <c r="B15" i="5"/>
  <c r="J11" i="5"/>
  <c r="I11" i="5"/>
  <c r="J24" i="4" l="1"/>
  <c r="I24" i="4"/>
  <c r="J21" i="4"/>
  <c r="J20" i="4"/>
  <c r="I19" i="4"/>
  <c r="J18" i="4"/>
  <c r="I16" i="4"/>
  <c r="I17" i="4"/>
  <c r="C18" i="4"/>
  <c r="C17" i="4"/>
  <c r="C15" i="4"/>
  <c r="C14" i="4"/>
  <c r="E18" i="4"/>
  <c r="D15" i="4"/>
  <c r="E17" i="4"/>
  <c r="E15" i="4"/>
  <c r="E14" i="4"/>
  <c r="D17" i="4"/>
  <c r="D14" i="4"/>
  <c r="B18" i="4"/>
  <c r="B16" i="4"/>
  <c r="J12" i="4"/>
  <c r="I12" i="4"/>
  <c r="J18" i="3"/>
  <c r="I18" i="3"/>
  <c r="J15" i="3"/>
  <c r="J14" i="3"/>
  <c r="I13" i="3"/>
  <c r="C11" i="3"/>
  <c r="E11" i="3"/>
  <c r="D11" i="3"/>
  <c r="J9" i="3"/>
  <c r="I9" i="3"/>
  <c r="J22" i="2"/>
  <c r="I22" i="2"/>
  <c r="J19" i="2"/>
  <c r="J18" i="2"/>
  <c r="I17" i="2"/>
  <c r="I15" i="2"/>
  <c r="I16" i="2"/>
  <c r="C17" i="2"/>
  <c r="C15" i="2"/>
  <c r="C14" i="2"/>
  <c r="E17" i="2"/>
  <c r="E15" i="2"/>
  <c r="E14" i="2"/>
  <c r="D15" i="2"/>
  <c r="D14" i="2"/>
  <c r="B16" i="2"/>
  <c r="B17" i="2" s="1"/>
  <c r="J11" i="2"/>
  <c r="I11" i="2"/>
  <c r="J21" i="1"/>
  <c r="I21" i="1"/>
  <c r="J18" i="1"/>
  <c r="J17" i="1"/>
  <c r="J16" i="1"/>
  <c r="I15" i="1"/>
  <c r="E15" i="1"/>
  <c r="C15" i="1" s="1"/>
  <c r="E14" i="1"/>
  <c r="B16" i="1"/>
  <c r="D15" i="1"/>
  <c r="D14" i="1"/>
  <c r="J11" i="1"/>
  <c r="I11" i="1"/>
  <c r="E16" i="1" l="1"/>
  <c r="C16" i="1"/>
  <c r="C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Yuni Wahyuningsih</author>
  </authors>
  <commentList>
    <comment ref="C13" authorId="0" shapeId="0" xr:uid="{E0DB9933-21E5-4EBA-97F9-D798E2C12C8F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Invoice - PPN (Rounded)</t>
        </r>
      </text>
    </comment>
    <comment ref="I19" authorId="0" shapeId="0" xr:uid="{7503B643-0560-4EFE-8C6B-09CD67D97EAC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Field TotalMAP di db
(dengan pembulatan Round)</t>
        </r>
      </text>
    </comment>
    <comment ref="J20" authorId="0" shapeId="0" xr:uid="{1C78D9E1-9E93-4B15-AAEF-C3129092B5BB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Field TotalMAP di db
(dengan pembulatan Round)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Yuni Wahyuningsih</author>
  </authors>
  <commentList>
    <comment ref="C13" authorId="0" shapeId="0" xr:uid="{9B4950A0-040F-498B-8BDC-69677EA16D5B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Invoice - PPN (Rounded)</t>
        </r>
      </text>
    </comment>
    <comment ref="I20" authorId="0" shapeId="0" xr:uid="{7C268ED7-E84A-417B-8015-4672A8727E2E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Field TotalMAP di db (dengan pembulatan Round)</t>
        </r>
      </text>
    </comment>
    <comment ref="J21" authorId="0" shapeId="0" xr:uid="{1CAFC591-90B3-4CD4-8BF7-36630B771B77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Field TotalMAP di db (dengan pembulatan Round)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Yuni Wahyuningsih</author>
  </authors>
  <commentList>
    <comment ref="C10" authorId="0" shapeId="0" xr:uid="{F153AEDC-E045-46B8-97D4-21D4FCADC522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Invoice - PPN (Rounded)</t>
        </r>
      </text>
    </comment>
    <comment ref="I16" authorId="0" shapeId="0" xr:uid="{1E857546-19D2-44E9-8DBD-99263588C84F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Field TotalMAP di db (dengan pembulatan Round)</t>
        </r>
      </text>
    </comment>
    <comment ref="J17" authorId="0" shapeId="0" xr:uid="{03415A9B-C8D7-41C2-8681-5B18FF3F0857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Field TotalMAP di db (dengan pembulatan Round)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Yuni Wahyuningsih</author>
  </authors>
  <commentList>
    <comment ref="C13" authorId="0" shapeId="0" xr:uid="{14F5664E-39D9-400E-B768-50B32ED720A3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Invoice - PPN (Rounded)</t>
        </r>
      </text>
    </comment>
    <comment ref="I22" authorId="0" shapeId="0" xr:uid="{A6481D71-9449-4B9D-A7F5-CEDA0974BFF0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Field TotalMAP di db (dengan pembulatan Round)</t>
        </r>
      </text>
    </comment>
    <comment ref="J23" authorId="0" shapeId="0" xr:uid="{628B4188-400C-4442-89DE-619A3FFCEF19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Field TotalMAP di db (dengan pembulatan Round)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Yuni Wahyuningsih</author>
  </authors>
  <commentList>
    <comment ref="C12" authorId="0" shapeId="0" xr:uid="{D6A8567E-CF6E-4E0A-B541-BB9DE585CEE5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Invoice - PPN (Rounded)</t>
        </r>
      </text>
    </comment>
    <comment ref="I20" authorId="0" shapeId="0" xr:uid="{993991AC-8D17-4FD1-973D-8D3FD1A78CA2}">
      <text>
        <r>
          <rPr>
            <b/>
            <sz val="9"/>
            <color indexed="81"/>
            <rFont val="Tahoma"/>
            <charset val="1"/>
          </rPr>
          <t>Yuni Wahyuningsih:</t>
        </r>
        <r>
          <rPr>
            <sz val="9"/>
            <color indexed="81"/>
            <rFont val="Tahoma"/>
            <charset val="1"/>
          </rPr>
          <t xml:space="preserve">
Field TotalMAP di db (dengan pembulatan Round)</t>
        </r>
      </text>
    </comment>
    <comment ref="J21" authorId="0" shapeId="0" xr:uid="{2D8BF3D3-15B0-4F7B-9B79-15B882DA4969}">
      <text>
        <r>
          <rPr>
            <b/>
            <sz val="9"/>
            <color indexed="81"/>
            <rFont val="Tahoma"/>
            <charset val="1"/>
          </rPr>
          <t>Yuni Wahyuningsih:</t>
        </r>
        <r>
          <rPr>
            <sz val="9"/>
            <color indexed="81"/>
            <rFont val="Tahoma"/>
            <charset val="1"/>
          </rPr>
          <t xml:space="preserve">
Field TotalMAP di db (dengan pembulatan Round)</t>
        </r>
      </text>
    </comment>
  </commentList>
</comments>
</file>

<file path=xl/sharedStrings.xml><?xml version="1.0" encoding="utf-8"?>
<sst xmlns="http://schemas.openxmlformats.org/spreadsheetml/2006/main" count="235" uniqueCount="55">
  <si>
    <t>Sales Order 00000966</t>
  </si>
  <si>
    <t>AR 00000889</t>
  </si>
  <si>
    <t>(SO dengan Shipping Cost)</t>
  </si>
  <si>
    <t>Hasil Jurnal di Aplikasi</t>
  </si>
  <si>
    <t>No. Akun</t>
  </si>
  <si>
    <t>Nama Akun</t>
  </si>
  <si>
    <t>Dr.</t>
  </si>
  <si>
    <t>Cr.</t>
  </si>
  <si>
    <t>1-1012102</t>
  </si>
  <si>
    <t>BCA - 6220431990</t>
  </si>
  <si>
    <t xml:space="preserve">      4-3</t>
  </si>
  <si>
    <t>Penjualan Jasa</t>
  </si>
  <si>
    <t>4-10101</t>
  </si>
  <si>
    <t>Penjualan Toko DS</t>
  </si>
  <si>
    <t>2-10204</t>
  </si>
  <si>
    <t>Utang Pajak - PPN</t>
  </si>
  <si>
    <t>5-201</t>
  </si>
  <si>
    <t>Pembelian Barang Dagang</t>
  </si>
  <si>
    <t>1-1030307</t>
  </si>
  <si>
    <t>Persediaan Barang Dagang - Lainnya</t>
  </si>
  <si>
    <t>Invoice</t>
  </si>
  <si>
    <t>DPP</t>
  </si>
  <si>
    <t>PPN</t>
  </si>
  <si>
    <t>Total Original Price</t>
  </si>
  <si>
    <t>Shipping Cost</t>
  </si>
  <si>
    <t>Total Amount paid by Customer</t>
  </si>
  <si>
    <t>PPN (Rounded)</t>
  </si>
  <si>
    <t>Hasil Jurnal dengan Cara Baru (PPN Rounded)</t>
  </si>
  <si>
    <t>Sales Order 00000972</t>
  </si>
  <si>
    <t>AR 00000893</t>
  </si>
  <si>
    <t>(SO with Discount)</t>
  </si>
  <si>
    <t>1-102103</t>
  </si>
  <si>
    <t>Piutang Usaha - BCA</t>
  </si>
  <si>
    <t>7-420</t>
  </si>
  <si>
    <t>Beban Administrasi Bank</t>
  </si>
  <si>
    <t>4-103</t>
  </si>
  <si>
    <t>Diskon Penjualan</t>
  </si>
  <si>
    <t>Total Discount</t>
  </si>
  <si>
    <t>Total Price After Discount</t>
  </si>
  <si>
    <t>Sales Order 00000970</t>
  </si>
  <si>
    <t>AR 00000892</t>
  </si>
  <si>
    <t>1-1012104</t>
  </si>
  <si>
    <t>Mandiri - 1260007383093</t>
  </si>
  <si>
    <t>4-10102</t>
  </si>
  <si>
    <t>Penjualan Toko PS</t>
  </si>
  <si>
    <t>Sales Order 00001019</t>
  </si>
  <si>
    <t>AR 00000951</t>
  </si>
  <si>
    <t>(SO dengan Shipping Cost &amp; Discount)</t>
  </si>
  <si>
    <t xml:space="preserve">    4-3</t>
  </si>
  <si>
    <t>Total Price after Discount</t>
  </si>
  <si>
    <t>Sales Order 00001035</t>
  </si>
  <si>
    <t>AR 00000964</t>
  </si>
  <si>
    <r>
      <rPr>
        <sz val="10"/>
        <color theme="1" tint="0.34998626667073579"/>
        <rFont val="Calibri"/>
        <family val="2"/>
        <scheme val="minor"/>
      </rPr>
      <t>[Shipping Method</t>
    </r>
    <r>
      <rPr>
        <sz val="11"/>
        <color theme="1" tint="0.34998626667073579"/>
        <rFont val="Calibri"/>
        <family val="2"/>
        <scheme val="minor"/>
      </rPr>
      <t xml:space="preserve"> </t>
    </r>
    <r>
      <rPr>
        <sz val="11"/>
        <color theme="2" tint="-9.9978637043366805E-2"/>
        <rFont val="Calibri"/>
        <family val="2"/>
        <scheme val="minor"/>
      </rPr>
      <t>Lion Parcel</t>
    </r>
    <r>
      <rPr>
        <sz val="10"/>
        <color theme="2" tint="-0.499984740745262"/>
        <rFont val="Calibri"/>
        <family val="2"/>
        <scheme val="minor"/>
      </rPr>
      <t>]</t>
    </r>
  </si>
  <si>
    <t>1-102102</t>
  </si>
  <si>
    <t>Piutang Usaha - Bank CIMB Niaga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</si>
</sst>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Rp&quot;* #,##0_-;\-&quot;Rp&quot;* #,##0_-;_-&quot;Rp&quot;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1"/>
      <color theme="9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.5"/>
      <color theme="1" tint="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42" fontId="5" fillId="2" borderId="1" xfId="1" applyNumberFormat="1" applyFont="1" applyFill="1" applyBorder="1" applyAlignment="1">
      <alignment horizontal="center"/>
    </xf>
    <xf numFmtId="42" fontId="4" fillId="0" borderId="1" xfId="1" applyNumberFormat="1" applyBorder="1"/>
    <xf numFmtId="42" fontId="4" fillId="0" borderId="1" xfId="1" applyNumberFormat="1" applyBorder="1" applyAlignment="1">
      <alignment horizontal="right"/>
    </xf>
    <xf numFmtId="49" fontId="4" fillId="0" borderId="1" xfId="1" applyNumberFormat="1" applyBorder="1"/>
    <xf numFmtId="42" fontId="6" fillId="0" borderId="0" xfId="0" applyNumberFormat="1" applyFont="1"/>
    <xf numFmtId="42" fontId="7" fillId="0" borderId="0" xfId="0" applyNumberFormat="1" applyFont="1" applyAlignment="1">
      <alignment horizontal="center"/>
    </xf>
    <xf numFmtId="42" fontId="0" fillId="0" borderId="0" xfId="0" applyNumberFormat="1"/>
    <xf numFmtId="42" fontId="4" fillId="0" borderId="0" xfId="1" applyNumberFormat="1"/>
    <xf numFmtId="42" fontId="2" fillId="0" borderId="0" xfId="0" applyNumberFormat="1" applyFont="1"/>
    <xf numFmtId="0" fontId="10" fillId="0" borderId="0" xfId="0" applyFont="1"/>
    <xf numFmtId="0" fontId="14" fillId="0" borderId="0" xfId="0" applyFont="1"/>
  </cellXfs>
  <cellStyles count="2">
    <cellStyle name="Normal" xfId="0" builtinId="0"/>
    <cellStyle name="Normal 2" xfId="1" xr:uid="{E3B1FE81-1381-44BF-AD81-6E22E3522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FB3F-736C-4D06-A666-4FC0181CB4B4}">
  <dimension ref="A1:J21"/>
  <sheetViews>
    <sheetView tabSelected="1" topLeftCell="A3" workbookViewId="0">
      <selection activeCell="L11" sqref="L11"/>
    </sheetView>
  </sheetViews>
  <sheetFormatPr defaultRowHeight="15" x14ac:dyDescent="0.25"/>
  <cols>
    <col min="1" max="1" width="24.42578125" customWidth="1"/>
    <col min="5" max="5" width="14.140625" customWidth="1"/>
    <col min="7" max="7" width="14.7109375" customWidth="1"/>
    <col min="8" max="8" width="30.42578125" customWidth="1"/>
    <col min="9" max="9" width="14.140625" customWidth="1"/>
    <col min="10" max="10" width="18.28515625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2" t="s">
        <v>2</v>
      </c>
      <c r="G3" s="3" t="s">
        <v>3</v>
      </c>
    </row>
    <row r="4" spans="1:10" x14ac:dyDescent="0.25">
      <c r="G4" s="4" t="s">
        <v>4</v>
      </c>
      <c r="H4" s="5" t="s">
        <v>5</v>
      </c>
      <c r="I4" s="6" t="s">
        <v>6</v>
      </c>
      <c r="J4" s="6" t="s">
        <v>7</v>
      </c>
    </row>
    <row r="5" spans="1:10" x14ac:dyDescent="0.25">
      <c r="G5" s="7" t="s">
        <v>8</v>
      </c>
      <c r="H5" s="7" t="s">
        <v>9</v>
      </c>
      <c r="I5" s="8">
        <v>406000</v>
      </c>
      <c r="J5" s="8"/>
    </row>
    <row r="6" spans="1:10" x14ac:dyDescent="0.25">
      <c r="G6" s="9" t="s">
        <v>10</v>
      </c>
      <c r="H6" s="7" t="s">
        <v>11</v>
      </c>
      <c r="I6" s="8"/>
      <c r="J6" s="8">
        <v>5405</v>
      </c>
    </row>
    <row r="7" spans="1:10" x14ac:dyDescent="0.25">
      <c r="G7" s="7" t="s">
        <v>12</v>
      </c>
      <c r="H7" s="7" t="s">
        <v>13</v>
      </c>
      <c r="I7" s="8"/>
      <c r="J7" s="8">
        <v>360360</v>
      </c>
    </row>
    <row r="8" spans="1:10" x14ac:dyDescent="0.25">
      <c r="G8" s="7" t="s">
        <v>14</v>
      </c>
      <c r="H8" s="7" t="s">
        <v>15</v>
      </c>
      <c r="I8" s="8"/>
      <c r="J8" s="8">
        <v>40234</v>
      </c>
    </row>
    <row r="9" spans="1:10" x14ac:dyDescent="0.25">
      <c r="G9" s="7" t="s">
        <v>16</v>
      </c>
      <c r="H9" s="7" t="s">
        <v>17</v>
      </c>
      <c r="I9" s="8">
        <v>56262</v>
      </c>
      <c r="J9" s="8"/>
    </row>
    <row r="10" spans="1:10" x14ac:dyDescent="0.25">
      <c r="G10" s="7" t="s">
        <v>18</v>
      </c>
      <c r="H10" s="7" t="s">
        <v>19</v>
      </c>
      <c r="I10" s="8"/>
      <c r="J10" s="8">
        <v>56262</v>
      </c>
    </row>
    <row r="11" spans="1:10" x14ac:dyDescent="0.25">
      <c r="I11" s="10">
        <f>SUM(I5:I10)</f>
        <v>462262</v>
      </c>
      <c r="J11" s="10">
        <f>SUM(J5:J10)</f>
        <v>462261</v>
      </c>
    </row>
    <row r="13" spans="1:10" ht="17.25" x14ac:dyDescent="0.4">
      <c r="B13" s="11" t="s">
        <v>20</v>
      </c>
      <c r="C13" s="11" t="s">
        <v>21</v>
      </c>
      <c r="D13" s="11" t="s">
        <v>22</v>
      </c>
      <c r="E13" s="11" t="s">
        <v>26</v>
      </c>
      <c r="G13" s="13" t="s">
        <v>27</v>
      </c>
    </row>
    <row r="14" spans="1:10" x14ac:dyDescent="0.25">
      <c r="A14" s="12" t="s">
        <v>23</v>
      </c>
      <c r="B14">
        <v>400000</v>
      </c>
      <c r="C14">
        <f>B14-E14</f>
        <v>360360</v>
      </c>
      <c r="D14">
        <f>B14*11/111</f>
        <v>39639.639639639638</v>
      </c>
      <c r="E14">
        <f>ROUND(D14,0)</f>
        <v>39640</v>
      </c>
      <c r="G14" s="4" t="s">
        <v>4</v>
      </c>
      <c r="H14" s="5" t="s">
        <v>5</v>
      </c>
      <c r="I14" s="6" t="s">
        <v>6</v>
      </c>
      <c r="J14" s="6" t="s">
        <v>7</v>
      </c>
    </row>
    <row r="15" spans="1:10" x14ac:dyDescent="0.25">
      <c r="A15" s="12" t="s">
        <v>24</v>
      </c>
      <c r="B15">
        <v>6000</v>
      </c>
      <c r="C15">
        <f>B15-E15</f>
        <v>5405</v>
      </c>
      <c r="D15">
        <f>B15*11/111</f>
        <v>594.59459459459458</v>
      </c>
      <c r="E15">
        <f>ROUND(D15,0)</f>
        <v>595</v>
      </c>
      <c r="G15" s="7" t="s">
        <v>8</v>
      </c>
      <c r="H15" s="7" t="s">
        <v>9</v>
      </c>
      <c r="I15" s="8">
        <f>B16</f>
        <v>406000</v>
      </c>
      <c r="J15" s="8"/>
    </row>
    <row r="16" spans="1:10" x14ac:dyDescent="0.25">
      <c r="A16" s="12" t="s">
        <v>25</v>
      </c>
      <c r="B16">
        <f>B14+B15</f>
        <v>406000</v>
      </c>
      <c r="C16">
        <f>B16-E16</f>
        <v>365765</v>
      </c>
      <c r="E16" s="2">
        <f>SUM(E14:E15)</f>
        <v>40235</v>
      </c>
      <c r="G16" s="9" t="s">
        <v>10</v>
      </c>
      <c r="H16" s="7" t="s">
        <v>11</v>
      </c>
      <c r="I16" s="8"/>
      <c r="J16" s="8">
        <f>C15</f>
        <v>5405</v>
      </c>
    </row>
    <row r="17" spans="7:10" x14ac:dyDescent="0.25">
      <c r="G17" s="7" t="s">
        <v>12</v>
      </c>
      <c r="H17" s="7" t="s">
        <v>13</v>
      </c>
      <c r="I17" s="8"/>
      <c r="J17" s="8">
        <f>C14</f>
        <v>360360</v>
      </c>
    </row>
    <row r="18" spans="7:10" x14ac:dyDescent="0.25">
      <c r="G18" s="7" t="s">
        <v>14</v>
      </c>
      <c r="H18" s="7" t="s">
        <v>15</v>
      </c>
      <c r="I18" s="8"/>
      <c r="J18" s="8">
        <f>E16</f>
        <v>40235</v>
      </c>
    </row>
    <row r="19" spans="7:10" x14ac:dyDescent="0.25">
      <c r="G19" s="7" t="s">
        <v>16</v>
      </c>
      <c r="H19" s="7" t="s">
        <v>17</v>
      </c>
      <c r="I19" s="8">
        <v>56262</v>
      </c>
      <c r="J19" s="8"/>
    </row>
    <row r="20" spans="7:10" x14ac:dyDescent="0.25">
      <c r="G20" s="7" t="s">
        <v>18</v>
      </c>
      <c r="H20" s="7" t="s">
        <v>19</v>
      </c>
      <c r="I20" s="8"/>
      <c r="J20" s="8">
        <v>56262</v>
      </c>
    </row>
    <row r="21" spans="7:10" x14ac:dyDescent="0.25">
      <c r="I21" s="14">
        <f>SUM(I15:I20)</f>
        <v>462262</v>
      </c>
      <c r="J21" s="14">
        <f>SUM(J15:J20)</f>
        <v>462262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35D6-CE78-4088-A844-5F5DD517CA27}">
  <dimension ref="A1:J22"/>
  <sheetViews>
    <sheetView topLeftCell="A3" workbookViewId="0">
      <selection activeCell="E17" sqref="E17"/>
    </sheetView>
  </sheetViews>
  <sheetFormatPr defaultRowHeight="15" x14ac:dyDescent="0.25"/>
  <cols>
    <col min="1" max="1" width="31.140625" customWidth="1"/>
    <col min="2" max="2" width="12.85546875" customWidth="1"/>
    <col min="3" max="3" width="11.5703125" customWidth="1"/>
    <col min="4" max="4" width="12.140625" customWidth="1"/>
    <col min="5" max="5" width="15.42578125" customWidth="1"/>
    <col min="7" max="7" width="13.85546875" customWidth="1"/>
    <col min="8" max="8" width="31" customWidth="1"/>
    <col min="9" max="9" width="15.42578125" customWidth="1"/>
    <col min="10" max="10" width="15.28515625" customWidth="1"/>
  </cols>
  <sheetData>
    <row r="1" spans="1:10" x14ac:dyDescent="0.25">
      <c r="A1" s="1" t="s">
        <v>28</v>
      </c>
    </row>
    <row r="2" spans="1:10" x14ac:dyDescent="0.25">
      <c r="A2" s="1" t="s">
        <v>29</v>
      </c>
      <c r="G2" s="3" t="s">
        <v>3</v>
      </c>
    </row>
    <row r="3" spans="1:10" x14ac:dyDescent="0.25">
      <c r="A3" s="2" t="s">
        <v>30</v>
      </c>
      <c r="G3" s="4" t="s">
        <v>4</v>
      </c>
      <c r="H3" s="5" t="s">
        <v>5</v>
      </c>
      <c r="I3" s="6" t="s">
        <v>6</v>
      </c>
      <c r="J3" s="6" t="s">
        <v>7</v>
      </c>
    </row>
    <row r="4" spans="1:10" x14ac:dyDescent="0.25">
      <c r="G4" s="7" t="s">
        <v>31</v>
      </c>
      <c r="H4" s="7" t="s">
        <v>32</v>
      </c>
      <c r="I4" s="8">
        <v>1986024</v>
      </c>
      <c r="J4" s="8"/>
    </row>
    <row r="5" spans="1:10" x14ac:dyDescent="0.25">
      <c r="G5" s="7" t="s">
        <v>33</v>
      </c>
      <c r="H5" s="7" t="s">
        <v>34</v>
      </c>
      <c r="I5" s="8">
        <v>5976</v>
      </c>
      <c r="J5" s="8"/>
    </row>
    <row r="6" spans="1:10" x14ac:dyDescent="0.25">
      <c r="G6" s="7" t="s">
        <v>35</v>
      </c>
      <c r="H6" s="7" t="s">
        <v>36</v>
      </c>
      <c r="I6" s="8">
        <v>129729</v>
      </c>
      <c r="J6" s="8"/>
    </row>
    <row r="7" spans="1:10" x14ac:dyDescent="0.25">
      <c r="G7" s="7" t="s">
        <v>12</v>
      </c>
      <c r="H7" s="7" t="s">
        <v>13</v>
      </c>
      <c r="I7" s="8"/>
      <c r="J7" s="8">
        <v>1924322</v>
      </c>
    </row>
    <row r="8" spans="1:10" x14ac:dyDescent="0.25">
      <c r="G8" s="7" t="s">
        <v>14</v>
      </c>
      <c r="H8" s="7" t="s">
        <v>15</v>
      </c>
      <c r="I8" s="8"/>
      <c r="J8" s="8">
        <v>197405</v>
      </c>
    </row>
    <row r="9" spans="1:10" x14ac:dyDescent="0.25">
      <c r="G9" s="7" t="s">
        <v>16</v>
      </c>
      <c r="H9" s="7" t="s">
        <v>17</v>
      </c>
      <c r="I9" s="8">
        <v>520359</v>
      </c>
      <c r="J9" s="8"/>
    </row>
    <row r="10" spans="1:10" x14ac:dyDescent="0.25">
      <c r="G10" s="7" t="s">
        <v>18</v>
      </c>
      <c r="H10" s="7" t="s">
        <v>19</v>
      </c>
      <c r="I10" s="8"/>
      <c r="J10" s="8">
        <v>520359</v>
      </c>
    </row>
    <row r="11" spans="1:10" x14ac:dyDescent="0.25">
      <c r="I11" s="10">
        <f>SUM(I4:I10)</f>
        <v>2642088</v>
      </c>
      <c r="J11" s="10">
        <f>SUM(J4:J10)</f>
        <v>2642086</v>
      </c>
    </row>
    <row r="13" spans="1:10" ht="17.25" x14ac:dyDescent="0.4">
      <c r="B13" s="11" t="s">
        <v>20</v>
      </c>
      <c r="C13" s="11" t="s">
        <v>21</v>
      </c>
      <c r="D13" s="11" t="s">
        <v>22</v>
      </c>
      <c r="E13" s="11" t="s">
        <v>26</v>
      </c>
      <c r="G13" s="13" t="s">
        <v>27</v>
      </c>
    </row>
    <row r="14" spans="1:10" x14ac:dyDescent="0.25">
      <c r="A14" s="12" t="s">
        <v>23</v>
      </c>
      <c r="B14">
        <v>2136000</v>
      </c>
      <c r="C14">
        <f>B14-E14</f>
        <v>1924324</v>
      </c>
      <c r="D14">
        <f>B14*11/111</f>
        <v>211675.67567567568</v>
      </c>
      <c r="E14">
        <f>ROUND(D14,0)</f>
        <v>211676</v>
      </c>
      <c r="G14" s="4" t="s">
        <v>4</v>
      </c>
      <c r="H14" s="5" t="s">
        <v>5</v>
      </c>
      <c r="I14" s="6" t="s">
        <v>6</v>
      </c>
      <c r="J14" s="6" t="s">
        <v>7</v>
      </c>
    </row>
    <row r="15" spans="1:10" x14ac:dyDescent="0.25">
      <c r="A15" s="12" t="s">
        <v>37</v>
      </c>
      <c r="B15">
        <v>144000</v>
      </c>
      <c r="C15">
        <f>B15+E15</f>
        <v>129730</v>
      </c>
      <c r="D15">
        <f>-(B15*11/111)</f>
        <v>-14270.27027027027</v>
      </c>
      <c r="E15">
        <f>ROUND(D15,0)</f>
        <v>-14270</v>
      </c>
      <c r="G15" s="7" t="s">
        <v>31</v>
      </c>
      <c r="H15" s="7" t="s">
        <v>32</v>
      </c>
      <c r="I15" s="8">
        <f>B17-I16</f>
        <v>1986024</v>
      </c>
      <c r="J15" s="8"/>
    </row>
    <row r="16" spans="1:10" x14ac:dyDescent="0.25">
      <c r="A16" s="12" t="s">
        <v>38</v>
      </c>
      <c r="B16">
        <f>B14-B15</f>
        <v>1992000</v>
      </c>
      <c r="G16" s="7" t="s">
        <v>33</v>
      </c>
      <c r="H16" s="7" t="s">
        <v>34</v>
      </c>
      <c r="I16" s="8">
        <f>0.3%*B17</f>
        <v>5976</v>
      </c>
      <c r="J16" s="8"/>
    </row>
    <row r="17" spans="1:10" x14ac:dyDescent="0.25">
      <c r="A17" s="12" t="s">
        <v>25</v>
      </c>
      <c r="B17">
        <f>B16</f>
        <v>1992000</v>
      </c>
      <c r="C17">
        <f>C14-C15</f>
        <v>1794594</v>
      </c>
      <c r="E17" s="2">
        <f>SUM(E14:E16)</f>
        <v>197406</v>
      </c>
      <c r="G17" s="7" t="s">
        <v>35</v>
      </c>
      <c r="H17" s="7" t="s">
        <v>36</v>
      </c>
      <c r="I17" s="8">
        <f>C15</f>
        <v>129730</v>
      </c>
      <c r="J17" s="8"/>
    </row>
    <row r="18" spans="1:10" x14ac:dyDescent="0.25">
      <c r="G18" s="7" t="s">
        <v>12</v>
      </c>
      <c r="H18" s="7" t="s">
        <v>13</v>
      </c>
      <c r="I18" s="8"/>
      <c r="J18" s="8">
        <f>C14</f>
        <v>1924324</v>
      </c>
    </row>
    <row r="19" spans="1:10" x14ac:dyDescent="0.25">
      <c r="G19" s="7" t="s">
        <v>14</v>
      </c>
      <c r="H19" s="7" t="s">
        <v>15</v>
      </c>
      <c r="I19" s="8"/>
      <c r="J19" s="8">
        <f>E17</f>
        <v>197406</v>
      </c>
    </row>
    <row r="20" spans="1:10" x14ac:dyDescent="0.25">
      <c r="G20" s="7" t="s">
        <v>16</v>
      </c>
      <c r="H20" s="7" t="s">
        <v>17</v>
      </c>
      <c r="I20" s="8">
        <v>520359</v>
      </c>
      <c r="J20" s="8"/>
    </row>
    <row r="21" spans="1:10" x14ac:dyDescent="0.25">
      <c r="G21" s="7" t="s">
        <v>18</v>
      </c>
      <c r="H21" s="7" t="s">
        <v>19</v>
      </c>
      <c r="I21" s="8"/>
      <c r="J21" s="8">
        <v>520359</v>
      </c>
    </row>
    <row r="22" spans="1:10" x14ac:dyDescent="0.25">
      <c r="I22" s="14">
        <f>SUM(I15:I21)</f>
        <v>2642089</v>
      </c>
      <c r="J22" s="14">
        <f>SUM(J15:J21)</f>
        <v>2642089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FAA68-766C-464B-822C-B2F4B492BDF8}">
  <dimension ref="A1:J18"/>
  <sheetViews>
    <sheetView workbookViewId="0">
      <selection activeCell="G11" sqref="G11"/>
    </sheetView>
  </sheetViews>
  <sheetFormatPr defaultRowHeight="15" x14ac:dyDescent="0.25"/>
  <cols>
    <col min="1" max="1" width="19.5703125" customWidth="1"/>
    <col min="2" max="2" width="10.28515625" customWidth="1"/>
    <col min="3" max="3" width="10.85546875" customWidth="1"/>
    <col min="4" max="4" width="10" customWidth="1"/>
    <col min="5" max="5" width="15.28515625" customWidth="1"/>
    <col min="7" max="7" width="12.28515625" customWidth="1"/>
    <col min="8" max="8" width="30.5703125" customWidth="1"/>
    <col min="9" max="9" width="12.7109375" customWidth="1"/>
    <col min="10" max="10" width="13.140625" customWidth="1"/>
  </cols>
  <sheetData>
    <row r="1" spans="1:10" x14ac:dyDescent="0.25">
      <c r="A1" s="1" t="s">
        <v>39</v>
      </c>
    </row>
    <row r="2" spans="1:10" x14ac:dyDescent="0.25">
      <c r="A2" s="1" t="s">
        <v>40</v>
      </c>
      <c r="G2" s="3" t="s">
        <v>3</v>
      </c>
    </row>
    <row r="3" spans="1:10" x14ac:dyDescent="0.25">
      <c r="G3" s="4" t="s">
        <v>4</v>
      </c>
      <c r="H3" s="5" t="s">
        <v>5</v>
      </c>
      <c r="I3" s="6" t="s">
        <v>6</v>
      </c>
      <c r="J3" s="6" t="s">
        <v>7</v>
      </c>
    </row>
    <row r="4" spans="1:10" x14ac:dyDescent="0.25">
      <c r="G4" s="7" t="s">
        <v>41</v>
      </c>
      <c r="H4" s="7" t="s">
        <v>42</v>
      </c>
      <c r="I4" s="8">
        <v>308000</v>
      </c>
      <c r="J4" s="8"/>
    </row>
    <row r="5" spans="1:10" x14ac:dyDescent="0.25">
      <c r="G5" s="9" t="s">
        <v>43</v>
      </c>
      <c r="H5" s="7" t="s">
        <v>44</v>
      </c>
      <c r="I5" s="8"/>
      <c r="J5" s="8">
        <v>277477</v>
      </c>
    </row>
    <row r="6" spans="1:10" x14ac:dyDescent="0.25">
      <c r="G6" s="7" t="s">
        <v>14</v>
      </c>
      <c r="H6" s="7" t="s">
        <v>15</v>
      </c>
      <c r="I6" s="8"/>
      <c r="J6" s="8">
        <v>30522</v>
      </c>
    </row>
    <row r="7" spans="1:10" x14ac:dyDescent="0.25">
      <c r="G7" s="7" t="s">
        <v>16</v>
      </c>
      <c r="H7" s="7" t="s">
        <v>17</v>
      </c>
      <c r="I7" s="8">
        <v>240000</v>
      </c>
      <c r="J7" s="8"/>
    </row>
    <row r="8" spans="1:10" x14ac:dyDescent="0.25">
      <c r="G8" s="7" t="s">
        <v>18</v>
      </c>
      <c r="H8" s="7" t="s">
        <v>19</v>
      </c>
      <c r="I8" s="8"/>
      <c r="J8" s="8">
        <v>240000</v>
      </c>
    </row>
    <row r="9" spans="1:10" x14ac:dyDescent="0.25">
      <c r="I9" s="10">
        <f>SUM(I4:I8)</f>
        <v>548000</v>
      </c>
      <c r="J9" s="10">
        <f>SUM(J4:J8)</f>
        <v>547999</v>
      </c>
    </row>
    <row r="10" spans="1:10" ht="17.25" x14ac:dyDescent="0.4">
      <c r="B10" s="11" t="s">
        <v>20</v>
      </c>
      <c r="C10" s="11" t="s">
        <v>21</v>
      </c>
      <c r="D10" s="11" t="s">
        <v>22</v>
      </c>
      <c r="E10" s="11" t="s">
        <v>26</v>
      </c>
    </row>
    <row r="11" spans="1:10" x14ac:dyDescent="0.25">
      <c r="A11" s="12" t="s">
        <v>23</v>
      </c>
      <c r="B11">
        <v>308000</v>
      </c>
      <c r="C11">
        <f>B11-E11</f>
        <v>277477</v>
      </c>
      <c r="D11">
        <f>B11*11/111</f>
        <v>30522.522522522522</v>
      </c>
      <c r="E11">
        <f>ROUND(D11,0)</f>
        <v>30523</v>
      </c>
      <c r="G11" s="13" t="s">
        <v>27</v>
      </c>
    </row>
    <row r="12" spans="1:10" x14ac:dyDescent="0.25">
      <c r="G12" s="4" t="s">
        <v>4</v>
      </c>
      <c r="H12" s="5" t="s">
        <v>5</v>
      </c>
      <c r="I12" s="6" t="s">
        <v>6</v>
      </c>
      <c r="J12" s="6" t="s">
        <v>7</v>
      </c>
    </row>
    <row r="13" spans="1:10" x14ac:dyDescent="0.25">
      <c r="G13" s="7" t="s">
        <v>41</v>
      </c>
      <c r="H13" s="7" t="s">
        <v>42</v>
      </c>
      <c r="I13" s="8">
        <f>B11</f>
        <v>308000</v>
      </c>
      <c r="J13" s="8"/>
    </row>
    <row r="14" spans="1:10" x14ac:dyDescent="0.25">
      <c r="G14" s="9" t="s">
        <v>43</v>
      </c>
      <c r="H14" s="7" t="s">
        <v>44</v>
      </c>
      <c r="I14" s="8"/>
      <c r="J14" s="8">
        <f>C11</f>
        <v>277477</v>
      </c>
    </row>
    <row r="15" spans="1:10" x14ac:dyDescent="0.25">
      <c r="G15" s="7" t="s">
        <v>14</v>
      </c>
      <c r="H15" s="7" t="s">
        <v>15</v>
      </c>
      <c r="I15" s="8"/>
      <c r="J15" s="8">
        <f>E11</f>
        <v>30523</v>
      </c>
    </row>
    <row r="16" spans="1:10" x14ac:dyDescent="0.25">
      <c r="G16" s="7" t="s">
        <v>16</v>
      </c>
      <c r="H16" s="7" t="s">
        <v>17</v>
      </c>
      <c r="I16" s="8">
        <v>240000</v>
      </c>
      <c r="J16" s="8"/>
    </row>
    <row r="17" spans="7:10" x14ac:dyDescent="0.25">
      <c r="G17" s="7" t="s">
        <v>18</v>
      </c>
      <c r="H17" s="7" t="s">
        <v>19</v>
      </c>
      <c r="I17" s="8"/>
      <c r="J17" s="8">
        <v>240000</v>
      </c>
    </row>
    <row r="18" spans="7:10" x14ac:dyDescent="0.25">
      <c r="I18" s="14">
        <f>SUM(I13:I17)</f>
        <v>548000</v>
      </c>
      <c r="J18" s="14">
        <f>SUM(J13:J17)</f>
        <v>548000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93E51-E824-422E-BDE7-3FEBBFA59831}">
  <dimension ref="A1:J24"/>
  <sheetViews>
    <sheetView topLeftCell="A6" workbookViewId="0">
      <selection activeCell="E18" sqref="E18"/>
    </sheetView>
  </sheetViews>
  <sheetFormatPr defaultRowHeight="15" x14ac:dyDescent="0.25"/>
  <cols>
    <col min="1" max="1" width="31.7109375" customWidth="1"/>
    <col min="2" max="2" width="10.85546875" customWidth="1"/>
    <col min="3" max="3" width="11.42578125" customWidth="1"/>
    <col min="4" max="4" width="11.5703125" customWidth="1"/>
    <col min="5" max="5" width="16.140625" customWidth="1"/>
    <col min="7" max="7" width="12.85546875" customWidth="1"/>
    <col min="8" max="8" width="34.140625" customWidth="1"/>
    <col min="9" max="9" width="14.5703125" customWidth="1"/>
    <col min="10" max="10" width="13.85546875" customWidth="1"/>
  </cols>
  <sheetData>
    <row r="1" spans="1:10" x14ac:dyDescent="0.25">
      <c r="A1" s="1" t="s">
        <v>45</v>
      </c>
    </row>
    <row r="2" spans="1:10" x14ac:dyDescent="0.25">
      <c r="A2" s="1" t="s">
        <v>46</v>
      </c>
      <c r="G2" s="3" t="s">
        <v>3</v>
      </c>
    </row>
    <row r="3" spans="1:10" x14ac:dyDescent="0.25">
      <c r="A3" s="15" t="s">
        <v>47</v>
      </c>
      <c r="G3" s="4" t="s">
        <v>4</v>
      </c>
      <c r="H3" s="5" t="s">
        <v>5</v>
      </c>
      <c r="I3" s="6" t="s">
        <v>6</v>
      </c>
      <c r="J3" s="6" t="s">
        <v>7</v>
      </c>
    </row>
    <row r="4" spans="1:10" x14ac:dyDescent="0.25">
      <c r="G4" s="7" t="s">
        <v>31</v>
      </c>
      <c r="H4" s="7" t="s">
        <v>32</v>
      </c>
      <c r="I4" s="8">
        <v>3373608</v>
      </c>
      <c r="J4" s="8"/>
    </row>
    <row r="5" spans="1:10" x14ac:dyDescent="0.25">
      <c r="G5" s="7" t="s">
        <v>33</v>
      </c>
      <c r="H5" s="7" t="s">
        <v>34</v>
      </c>
      <c r="I5" s="8">
        <v>68849</v>
      </c>
      <c r="J5" s="8"/>
    </row>
    <row r="6" spans="1:10" x14ac:dyDescent="0.25">
      <c r="G6" s="9" t="s">
        <v>48</v>
      </c>
      <c r="H6" s="7" t="s">
        <v>11</v>
      </c>
      <c r="I6" s="8"/>
      <c r="J6" s="8">
        <v>14105</v>
      </c>
    </row>
    <row r="7" spans="1:10" x14ac:dyDescent="0.25">
      <c r="G7" s="7" t="s">
        <v>35</v>
      </c>
      <c r="H7" s="7" t="s">
        <v>36</v>
      </c>
      <c r="I7" s="8">
        <v>602882</v>
      </c>
      <c r="J7" s="8"/>
    </row>
    <row r="8" spans="1:10" x14ac:dyDescent="0.25">
      <c r="G8" s="7" t="s">
        <v>12</v>
      </c>
      <c r="H8" s="7" t="s">
        <v>13</v>
      </c>
      <c r="I8" s="8"/>
      <c r="J8" s="8">
        <v>3690088</v>
      </c>
    </row>
    <row r="9" spans="1:10" x14ac:dyDescent="0.25">
      <c r="G9" s="7" t="s">
        <v>14</v>
      </c>
      <c r="H9" s="7" t="s">
        <v>15</v>
      </c>
      <c r="I9" s="8"/>
      <c r="J9" s="8">
        <v>341144</v>
      </c>
    </row>
    <row r="10" spans="1:10" x14ac:dyDescent="0.25">
      <c r="G10" s="7" t="s">
        <v>16</v>
      </c>
      <c r="H10" s="7" t="s">
        <v>17</v>
      </c>
      <c r="I10" s="8">
        <v>225078</v>
      </c>
      <c r="J10" s="8"/>
    </row>
    <row r="11" spans="1:10" x14ac:dyDescent="0.25">
      <c r="G11" s="7" t="s">
        <v>18</v>
      </c>
      <c r="H11" s="7" t="s">
        <v>19</v>
      </c>
      <c r="I11" s="8"/>
      <c r="J11" s="8">
        <v>225078</v>
      </c>
    </row>
    <row r="12" spans="1:10" x14ac:dyDescent="0.25">
      <c r="I12" s="10">
        <f>SUM(I4:I11)</f>
        <v>4270417</v>
      </c>
      <c r="J12" s="10">
        <f>SUM(J4:J11)</f>
        <v>4270415</v>
      </c>
    </row>
    <row r="13" spans="1:10" ht="17.25" x14ac:dyDescent="0.4">
      <c r="B13" s="11" t="s">
        <v>20</v>
      </c>
      <c r="C13" s="11" t="s">
        <v>21</v>
      </c>
      <c r="D13" s="11" t="s">
        <v>22</v>
      </c>
      <c r="E13" s="11" t="s">
        <v>26</v>
      </c>
    </row>
    <row r="14" spans="1:10" x14ac:dyDescent="0.25">
      <c r="A14" s="12" t="s">
        <v>23</v>
      </c>
      <c r="B14">
        <v>4096000</v>
      </c>
      <c r="C14">
        <f>B14-E14</f>
        <v>3690090</v>
      </c>
      <c r="D14">
        <f>B14*11/111</f>
        <v>405909.90990990988</v>
      </c>
      <c r="E14">
        <f>ROUND(D14,0)</f>
        <v>405910</v>
      </c>
      <c r="G14" s="13" t="s">
        <v>27</v>
      </c>
    </row>
    <row r="15" spans="1:10" x14ac:dyDescent="0.25">
      <c r="A15" s="12" t="s">
        <v>37</v>
      </c>
      <c r="B15">
        <v>669200</v>
      </c>
      <c r="C15">
        <f>B15+E15</f>
        <v>602883</v>
      </c>
      <c r="D15">
        <f>-(B15*11/111)</f>
        <v>-66317.117117117115</v>
      </c>
      <c r="E15">
        <f>ROUND(D15,0)</f>
        <v>-66317</v>
      </c>
      <c r="G15" s="4" t="s">
        <v>4</v>
      </c>
      <c r="H15" s="5" t="s">
        <v>5</v>
      </c>
      <c r="I15" s="6" t="s">
        <v>6</v>
      </c>
      <c r="J15" s="6" t="s">
        <v>7</v>
      </c>
    </row>
    <row r="16" spans="1:10" x14ac:dyDescent="0.25">
      <c r="A16" s="12" t="s">
        <v>49</v>
      </c>
      <c r="B16">
        <f>B14-B15</f>
        <v>3426800</v>
      </c>
      <c r="G16" s="7" t="s">
        <v>31</v>
      </c>
      <c r="H16" s="7" t="s">
        <v>32</v>
      </c>
      <c r="I16" s="8">
        <f>B18-I17</f>
        <v>3373607.86</v>
      </c>
      <c r="J16" s="8"/>
    </row>
    <row r="17" spans="1:10" x14ac:dyDescent="0.25">
      <c r="A17" s="12" t="s">
        <v>24</v>
      </c>
      <c r="B17">
        <v>15657</v>
      </c>
      <c r="C17">
        <f>B17-E17</f>
        <v>14105</v>
      </c>
      <c r="D17">
        <f>B17*11/111</f>
        <v>1551.5945945945946</v>
      </c>
      <c r="E17">
        <f>ROUND(D17,0)</f>
        <v>1552</v>
      </c>
      <c r="G17" s="7" t="s">
        <v>33</v>
      </c>
      <c r="H17" s="7" t="s">
        <v>34</v>
      </c>
      <c r="I17" s="8">
        <f>B18*2%</f>
        <v>68849.14</v>
      </c>
      <c r="J17" s="8"/>
    </row>
    <row r="18" spans="1:10" x14ac:dyDescent="0.25">
      <c r="A18" s="12" t="s">
        <v>25</v>
      </c>
      <c r="B18">
        <f>B16+B17</f>
        <v>3442457</v>
      </c>
      <c r="C18">
        <f>B18-E18</f>
        <v>3101312</v>
      </c>
      <c r="E18" s="2">
        <f>SUM(E14:E17)</f>
        <v>341145</v>
      </c>
      <c r="G18" s="9" t="s">
        <v>48</v>
      </c>
      <c r="H18" s="7" t="s">
        <v>11</v>
      </c>
      <c r="I18" s="8"/>
      <c r="J18" s="8">
        <f>C17</f>
        <v>14105</v>
      </c>
    </row>
    <row r="19" spans="1:10" x14ac:dyDescent="0.25">
      <c r="G19" s="7" t="s">
        <v>35</v>
      </c>
      <c r="H19" s="7" t="s">
        <v>36</v>
      </c>
      <c r="I19" s="8">
        <f>C15</f>
        <v>602883</v>
      </c>
      <c r="J19" s="8"/>
    </row>
    <row r="20" spans="1:10" x14ac:dyDescent="0.25">
      <c r="G20" s="7" t="s">
        <v>12</v>
      </c>
      <c r="H20" s="7" t="s">
        <v>13</v>
      </c>
      <c r="I20" s="8"/>
      <c r="J20" s="8">
        <f>C14</f>
        <v>3690090</v>
      </c>
    </row>
    <row r="21" spans="1:10" x14ac:dyDescent="0.25">
      <c r="G21" s="7" t="s">
        <v>14</v>
      </c>
      <c r="H21" s="7" t="s">
        <v>15</v>
      </c>
      <c r="I21" s="8"/>
      <c r="J21" s="8">
        <f>E18</f>
        <v>341145</v>
      </c>
    </row>
    <row r="22" spans="1:10" x14ac:dyDescent="0.25">
      <c r="G22" s="7" t="s">
        <v>16</v>
      </c>
      <c r="H22" s="7" t="s">
        <v>17</v>
      </c>
      <c r="I22" s="8">
        <v>225078</v>
      </c>
      <c r="J22" s="8"/>
    </row>
    <row r="23" spans="1:10" x14ac:dyDescent="0.25">
      <c r="G23" s="7" t="s">
        <v>18</v>
      </c>
      <c r="H23" s="7" t="s">
        <v>19</v>
      </c>
      <c r="I23" s="8"/>
      <c r="J23" s="8">
        <v>225078</v>
      </c>
    </row>
    <row r="24" spans="1:10" x14ac:dyDescent="0.25">
      <c r="I24" s="12">
        <f>SUM(I16:I23)</f>
        <v>4270418</v>
      </c>
      <c r="J24" s="12">
        <f>SUM(J16:J23)</f>
        <v>4270418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13CB-8283-4A1B-BEE8-F13AE4F599C9}">
  <dimension ref="A1:J22"/>
  <sheetViews>
    <sheetView topLeftCell="A6" workbookViewId="0">
      <selection activeCell="E20" sqref="E20"/>
    </sheetView>
  </sheetViews>
  <sheetFormatPr defaultRowHeight="15" x14ac:dyDescent="0.25"/>
  <cols>
    <col min="1" max="1" width="31" customWidth="1"/>
    <col min="2" max="2" width="11.28515625" customWidth="1"/>
    <col min="3" max="3" width="12.28515625" customWidth="1"/>
    <col min="4" max="4" width="12.7109375" customWidth="1"/>
    <col min="5" max="5" width="16.7109375" customWidth="1"/>
    <col min="7" max="7" width="12.5703125" customWidth="1"/>
    <col min="8" max="8" width="32.42578125" customWidth="1"/>
    <col min="9" max="9" width="14.28515625" customWidth="1"/>
    <col min="10" max="10" width="13.28515625" customWidth="1"/>
  </cols>
  <sheetData>
    <row r="1" spans="1:10" x14ac:dyDescent="0.25">
      <c r="A1" s="1" t="s">
        <v>50</v>
      </c>
    </row>
    <row r="2" spans="1:10" x14ac:dyDescent="0.25">
      <c r="A2" s="1" t="s">
        <v>51</v>
      </c>
      <c r="G2" s="3" t="s">
        <v>3</v>
      </c>
    </row>
    <row r="3" spans="1:10" x14ac:dyDescent="0.25">
      <c r="A3" s="15" t="s">
        <v>47</v>
      </c>
      <c r="G3" s="4" t="s">
        <v>4</v>
      </c>
      <c r="H3" s="5" t="s">
        <v>5</v>
      </c>
      <c r="I3" s="6" t="s">
        <v>6</v>
      </c>
      <c r="J3" s="6" t="s">
        <v>7</v>
      </c>
    </row>
    <row r="4" spans="1:10" x14ac:dyDescent="0.25">
      <c r="A4" t="s">
        <v>52</v>
      </c>
      <c r="G4" s="7" t="s">
        <v>53</v>
      </c>
      <c r="H4" s="7" t="s">
        <v>54</v>
      </c>
      <c r="I4" s="8">
        <v>1031030</v>
      </c>
      <c r="J4" s="8"/>
    </row>
    <row r="5" spans="1:10" x14ac:dyDescent="0.25">
      <c r="G5" s="7" t="s">
        <v>33</v>
      </c>
      <c r="H5" s="7" t="s">
        <v>34</v>
      </c>
      <c r="I5" s="8">
        <v>7370</v>
      </c>
      <c r="J5" s="8"/>
    </row>
    <row r="6" spans="1:10" x14ac:dyDescent="0.25">
      <c r="G6" s="7" t="s">
        <v>35</v>
      </c>
      <c r="H6" s="7" t="s">
        <v>36</v>
      </c>
      <c r="I6" s="8">
        <v>233873</v>
      </c>
      <c r="J6" s="8"/>
    </row>
    <row r="7" spans="1:10" x14ac:dyDescent="0.25">
      <c r="G7" s="7" t="s">
        <v>12</v>
      </c>
      <c r="H7" s="7" t="s">
        <v>13</v>
      </c>
      <c r="I7" s="8"/>
      <c r="J7" s="8">
        <v>1169368</v>
      </c>
    </row>
    <row r="8" spans="1:10" x14ac:dyDescent="0.25">
      <c r="G8" s="7" t="s">
        <v>14</v>
      </c>
      <c r="H8" s="7" t="s">
        <v>15</v>
      </c>
      <c r="I8" s="8"/>
      <c r="J8" s="8">
        <v>102904</v>
      </c>
    </row>
    <row r="9" spans="1:10" x14ac:dyDescent="0.25">
      <c r="G9" s="7" t="s">
        <v>16</v>
      </c>
      <c r="H9" s="7" t="s">
        <v>17</v>
      </c>
      <c r="I9" s="8">
        <v>112539</v>
      </c>
      <c r="J9" s="8"/>
    </row>
    <row r="10" spans="1:10" x14ac:dyDescent="0.25">
      <c r="G10" s="7" t="s">
        <v>18</v>
      </c>
      <c r="H10" s="7" t="s">
        <v>19</v>
      </c>
      <c r="I10" s="8"/>
      <c r="J10" s="8">
        <v>112539</v>
      </c>
    </row>
    <row r="11" spans="1:10" x14ac:dyDescent="0.25">
      <c r="I11" s="10">
        <f>SUM(I4:I10)</f>
        <v>1384812</v>
      </c>
      <c r="J11" s="10">
        <f>SUM(J4:J10)</f>
        <v>1384811</v>
      </c>
    </row>
    <row r="12" spans="1:10" ht="17.25" x14ac:dyDescent="0.4">
      <c r="B12" s="11" t="s">
        <v>20</v>
      </c>
      <c r="C12" s="11" t="s">
        <v>21</v>
      </c>
      <c r="D12" s="11" t="s">
        <v>22</v>
      </c>
      <c r="E12" s="11" t="s">
        <v>26</v>
      </c>
    </row>
    <row r="13" spans="1:10" x14ac:dyDescent="0.25">
      <c r="A13" s="12" t="s">
        <v>23</v>
      </c>
      <c r="B13">
        <v>1298000</v>
      </c>
      <c r="C13">
        <f>B13-E13</f>
        <v>1169369</v>
      </c>
      <c r="D13">
        <f>B13*11/111</f>
        <v>128630.63063063064</v>
      </c>
      <c r="E13">
        <f>ROUND(D13,0)</f>
        <v>128631</v>
      </c>
      <c r="G13" s="13" t="s">
        <v>27</v>
      </c>
    </row>
    <row r="14" spans="1:10" x14ac:dyDescent="0.25">
      <c r="A14" s="12" t="s">
        <v>37</v>
      </c>
      <c r="B14">
        <v>259600</v>
      </c>
      <c r="C14">
        <f>B14+E14</f>
        <v>233874</v>
      </c>
      <c r="D14">
        <f>-(B14*11/111)</f>
        <v>-25726.126126126128</v>
      </c>
      <c r="E14">
        <f>ROUND(D14,0)</f>
        <v>-25726</v>
      </c>
      <c r="G14" s="4" t="s">
        <v>4</v>
      </c>
      <c r="H14" s="5" t="s">
        <v>5</v>
      </c>
      <c r="I14" s="6" t="s">
        <v>6</v>
      </c>
      <c r="J14" s="6" t="s">
        <v>7</v>
      </c>
    </row>
    <row r="15" spans="1:10" x14ac:dyDescent="0.25">
      <c r="A15" s="12" t="s">
        <v>49</v>
      </c>
      <c r="B15">
        <f>B13-B14</f>
        <v>1038400</v>
      </c>
      <c r="G15" s="7" t="s">
        <v>53</v>
      </c>
      <c r="H15" s="7" t="s">
        <v>54</v>
      </c>
      <c r="I15" s="8">
        <f>B17-I16-B16</f>
        <v>1031030</v>
      </c>
      <c r="J15" s="8"/>
    </row>
    <row r="16" spans="1:10" x14ac:dyDescent="0.25">
      <c r="A16" s="12" t="s">
        <v>24</v>
      </c>
      <c r="B16">
        <v>14500</v>
      </c>
      <c r="C16">
        <f>B16-E16</f>
        <v>13063</v>
      </c>
      <c r="D16">
        <f>B16*11/111</f>
        <v>1436.9369369369369</v>
      </c>
      <c r="E16">
        <f>ROUND(D16,0)</f>
        <v>1437</v>
      </c>
      <c r="G16" s="7" t="s">
        <v>33</v>
      </c>
      <c r="H16" s="7" t="s">
        <v>34</v>
      </c>
      <c r="I16" s="8">
        <f>ROUND(0.7%*B17,0)</f>
        <v>7370</v>
      </c>
      <c r="J16" s="8"/>
    </row>
    <row r="17" spans="1:10" x14ac:dyDescent="0.25">
      <c r="A17" s="12" t="s">
        <v>25</v>
      </c>
      <c r="B17">
        <f>B15+B16</f>
        <v>1052900</v>
      </c>
      <c r="C17">
        <f>B17-E17</f>
        <v>948558</v>
      </c>
      <c r="E17" s="16">
        <f>SUM(E13:E16)</f>
        <v>104342</v>
      </c>
      <c r="G17" s="7" t="s">
        <v>35</v>
      </c>
      <c r="H17" s="7" t="s">
        <v>36</v>
      </c>
      <c r="I17" s="8">
        <f>C14</f>
        <v>233874</v>
      </c>
      <c r="J17" s="8"/>
    </row>
    <row r="18" spans="1:10" x14ac:dyDescent="0.25">
      <c r="G18" s="7" t="s">
        <v>12</v>
      </c>
      <c r="H18" s="7" t="s">
        <v>13</v>
      </c>
      <c r="I18" s="8"/>
      <c r="J18" s="8">
        <f>C13</f>
        <v>1169369</v>
      </c>
    </row>
    <row r="19" spans="1:10" x14ac:dyDescent="0.25">
      <c r="G19" s="7" t="s">
        <v>14</v>
      </c>
      <c r="H19" s="7" t="s">
        <v>15</v>
      </c>
      <c r="I19" s="8"/>
      <c r="J19" s="8">
        <f>E17-E16</f>
        <v>102905</v>
      </c>
    </row>
    <row r="20" spans="1:10" x14ac:dyDescent="0.25">
      <c r="G20" s="7" t="s">
        <v>16</v>
      </c>
      <c r="H20" s="7" t="s">
        <v>17</v>
      </c>
      <c r="I20" s="8">
        <v>112539</v>
      </c>
      <c r="J20" s="8"/>
    </row>
    <row r="21" spans="1:10" x14ac:dyDescent="0.25">
      <c r="G21" s="7" t="s">
        <v>18</v>
      </c>
      <c r="H21" s="7" t="s">
        <v>19</v>
      </c>
      <c r="I21" s="8"/>
      <c r="J21" s="8">
        <v>112539</v>
      </c>
    </row>
    <row r="22" spans="1:10" x14ac:dyDescent="0.25">
      <c r="I22" s="12">
        <f>SUM(I15:I21)</f>
        <v>1384813</v>
      </c>
      <c r="J22" s="12">
        <f>SUM(J15:J21)</f>
        <v>1384813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 pray</dc:creator>
  <cp:lastModifiedBy>Sup pray</cp:lastModifiedBy>
  <dcterms:created xsi:type="dcterms:W3CDTF">2025-09-08T03:18:34Z</dcterms:created>
  <dcterms:modified xsi:type="dcterms:W3CDTF">2025-09-12T08:04:23Z</dcterms:modified>
</cp:coreProperties>
</file>