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EZIA\KEZIA\Commercial\2021\Project\11. ASBI\"/>
    </mc:Choice>
  </mc:AlternateContent>
  <bookViews>
    <workbookView xWindow="0" yWindow="0" windowWidth="20490" windowHeight="7650"/>
  </bookViews>
  <sheets>
    <sheet name="Resume" sheetId="1" r:id="rId1"/>
    <sheet name="Data Pajak" sheetId="2" r:id="rId2"/>
    <sheet name="UMP 2021" sheetId="3" r:id="rId3"/>
    <sheet name="Form Ivew" sheetId="4" r:id="rId4"/>
  </sheets>
  <externalReferences>
    <externalReference r:id="rId5"/>
    <externalReference r:id="rId6"/>
    <externalReference r:id="rId7"/>
  </externalReferences>
  <definedNames>
    <definedName name="__Key2" hidden="1">#REF!</definedName>
    <definedName name="_Fill" hidden="1">[1]Office!#REF!</definedName>
    <definedName name="_xlnm._FilterDatabase" localSheetId="2" hidden="1">'UMP 2021'!$B$3:$D$30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S2DocOpenMode" hidden="1">"AS2DocumentEdit"</definedName>
    <definedName name="Z_C3B9BE41_3BE3_11D1_A010_008048EDE3E8_.wvu.PrintArea" hidden="1">[2]January!$B$4:$L$34</definedName>
    <definedName name="Z_D536FACA_B5A0_11D1_8AB9_008048EDE3E8_.wvu.PrintArea" hidden="1">[2]January!$A$81:$F$197</definedName>
    <definedName name="Z_EFEE9F44_D9C6_11D1_B555_0060940C8B94_.wvu.FilterData" hidden="1">#REF!</definedName>
    <definedName name="Z_EFEE9F44_D9C6_11D1_B555_0060940C8B94_.wvu.PrintTitle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" i="1" l="1"/>
  <c r="G95" i="1"/>
  <c r="I95" i="1"/>
  <c r="I94" i="1"/>
  <c r="H94" i="1"/>
  <c r="G106" i="1"/>
  <c r="G92" i="1"/>
  <c r="G91" i="1"/>
  <c r="G90" i="1"/>
  <c r="G89" i="1"/>
  <c r="G88" i="1"/>
  <c r="G86" i="1"/>
  <c r="I96" i="1" l="1"/>
  <c r="I97" i="1" s="1"/>
  <c r="H25" i="4"/>
  <c r="H26" i="4"/>
  <c r="H27" i="4"/>
  <c r="H28" i="4"/>
  <c r="H29" i="4"/>
  <c r="H30" i="4"/>
  <c r="H31" i="4"/>
  <c r="H24" i="4"/>
  <c r="G25" i="4"/>
  <c r="G26" i="4"/>
  <c r="G27" i="4"/>
  <c r="G28" i="4"/>
  <c r="G29" i="4"/>
  <c r="G30" i="4"/>
  <c r="G31" i="4"/>
  <c r="G24" i="4"/>
  <c r="H19" i="4"/>
  <c r="H20" i="4"/>
  <c r="H18" i="4"/>
  <c r="G19" i="4"/>
  <c r="G20" i="4"/>
  <c r="G18" i="4"/>
  <c r="H12" i="4"/>
  <c r="H13" i="4"/>
  <c r="H14" i="4"/>
  <c r="H15" i="4"/>
  <c r="H11" i="4"/>
  <c r="G12" i="4"/>
  <c r="G13" i="4"/>
  <c r="G14" i="4"/>
  <c r="G15" i="4"/>
  <c r="G11" i="4"/>
  <c r="AD46" i="1" l="1"/>
  <c r="AD40" i="1"/>
  <c r="AD41" i="1"/>
  <c r="AD42" i="1"/>
  <c r="AD43" i="1"/>
  <c r="AD44" i="1"/>
  <c r="AD45" i="1"/>
  <c r="AD39" i="1"/>
  <c r="AD47" i="1" s="1"/>
  <c r="AD32" i="1"/>
  <c r="AD31" i="1"/>
  <c r="AD30" i="1"/>
  <c r="AD34" i="1" s="1"/>
  <c r="AD27" i="1"/>
  <c r="AD24" i="1"/>
  <c r="AD25" i="1"/>
  <c r="AD26" i="1"/>
  <c r="AD23" i="1"/>
  <c r="AD28" i="1" s="1"/>
  <c r="Y46" i="1"/>
  <c r="Y43" i="1"/>
  <c r="Y40" i="1"/>
  <c r="Y39" i="1"/>
  <c r="Y47" i="1" s="1"/>
  <c r="Y41" i="1"/>
  <c r="Y42" i="1"/>
  <c r="Y44" i="1"/>
  <c r="Y45" i="1"/>
  <c r="Y32" i="1"/>
  <c r="Y31" i="1"/>
  <c r="Y30" i="1"/>
  <c r="Y34" i="1" s="1"/>
  <c r="Y27" i="1"/>
  <c r="Y26" i="1"/>
  <c r="Y24" i="1"/>
  <c r="Y23" i="1"/>
  <c r="Y28" i="1" s="1"/>
  <c r="Y25" i="1"/>
  <c r="T31" i="1"/>
  <c r="T30" i="1"/>
  <c r="T34" i="1" s="1"/>
  <c r="T26" i="1"/>
  <c r="T24" i="1"/>
  <c r="T23" i="1"/>
  <c r="T28" i="1" s="1"/>
  <c r="T46" i="1"/>
  <c r="T45" i="1"/>
  <c r="T40" i="1"/>
  <c r="T41" i="1"/>
  <c r="T42" i="1"/>
  <c r="T43" i="1"/>
  <c r="T44" i="1"/>
  <c r="T39" i="1"/>
  <c r="T47" i="1" s="1"/>
  <c r="T32" i="1"/>
  <c r="T27" i="1"/>
  <c r="T25" i="1"/>
  <c r="O46" i="1"/>
  <c r="O42" i="1"/>
  <c r="O40" i="1"/>
  <c r="O41" i="1"/>
  <c r="O43" i="1"/>
  <c r="O44" i="1"/>
  <c r="O45" i="1"/>
  <c r="O39" i="1"/>
  <c r="O47" i="1" s="1"/>
  <c r="O32" i="1"/>
  <c r="O31" i="1"/>
  <c r="O30" i="1"/>
  <c r="O34" i="1" s="1"/>
  <c r="O27" i="1"/>
  <c r="O24" i="1"/>
  <c r="O25" i="1"/>
  <c r="O26" i="1"/>
  <c r="O23" i="1"/>
  <c r="O28" i="1" s="1"/>
  <c r="J46" i="1"/>
  <c r="J40" i="1"/>
  <c r="J41" i="1"/>
  <c r="J42" i="1"/>
  <c r="J43" i="1"/>
  <c r="J44" i="1"/>
  <c r="J45" i="1"/>
  <c r="J39" i="1"/>
  <c r="J47" i="1" s="1"/>
  <c r="J31" i="1"/>
  <c r="J32" i="1"/>
  <c r="J30" i="1"/>
  <c r="J34" i="1" s="1"/>
  <c r="J24" i="1"/>
  <c r="J25" i="1"/>
  <c r="J26" i="1"/>
  <c r="J27" i="1"/>
  <c r="J23" i="1"/>
  <c r="J28" i="1" s="1"/>
  <c r="AD48" i="1" l="1"/>
  <c r="Y48" i="1"/>
  <c r="J48" i="1"/>
  <c r="T48" i="1"/>
  <c r="O48" i="1"/>
  <c r="E24" i="1"/>
  <c r="E25" i="1"/>
  <c r="E26" i="1"/>
  <c r="E27" i="1"/>
  <c r="E23" i="1"/>
  <c r="AA108" i="1" l="1"/>
  <c r="AA107" i="1"/>
  <c r="AA106" i="1"/>
  <c r="AA104" i="1"/>
  <c r="AA96" i="1"/>
  <c r="AA92" i="1"/>
  <c r="AA91" i="1"/>
  <c r="AA103" i="1" s="1"/>
  <c r="AA90" i="1"/>
  <c r="AA102" i="1" s="1"/>
  <c r="AA89" i="1"/>
  <c r="AA101" i="1" s="1"/>
  <c r="AA88" i="1"/>
  <c r="AA100" i="1" s="1"/>
  <c r="AA86" i="1"/>
  <c r="AA82" i="1"/>
  <c r="AA79" i="1"/>
  <c r="AA78" i="1"/>
  <c r="AA73" i="1"/>
  <c r="A19" i="4" l="1"/>
  <c r="A20" i="4"/>
  <c r="A21" i="4"/>
  <c r="A18" i="4"/>
  <c r="A12" i="4"/>
  <c r="A13" i="4"/>
  <c r="A14" i="4"/>
  <c r="A15" i="4"/>
  <c r="A11" i="4"/>
  <c r="F31" i="4" l="1"/>
  <c r="F30" i="4"/>
  <c r="F29" i="4"/>
  <c r="F28" i="4"/>
  <c r="F27" i="4"/>
  <c r="F26" i="4"/>
  <c r="F25" i="4"/>
  <c r="F24" i="4"/>
  <c r="E31" i="4"/>
  <c r="E30" i="4"/>
  <c r="E29" i="4"/>
  <c r="E28" i="4"/>
  <c r="E27" i="4"/>
  <c r="E26" i="4"/>
  <c r="E25" i="4"/>
  <c r="E24" i="4"/>
  <c r="A31" i="4"/>
  <c r="C31" i="4" s="1"/>
  <c r="I31" i="4" s="1"/>
  <c r="A30" i="4"/>
  <c r="C30" i="4" s="1"/>
  <c r="I30" i="4" s="1"/>
  <c r="A29" i="4"/>
  <c r="C29" i="4" s="1"/>
  <c r="I29" i="4" s="1"/>
  <c r="A28" i="4"/>
  <c r="C28" i="4" s="1"/>
  <c r="I28" i="4" s="1"/>
  <c r="A27" i="4"/>
  <c r="C27" i="4" s="1"/>
  <c r="I27" i="4" s="1"/>
  <c r="A26" i="4"/>
  <c r="C26" i="4" s="1"/>
  <c r="I26" i="4" s="1"/>
  <c r="A25" i="4"/>
  <c r="C25" i="4" s="1"/>
  <c r="I25" i="4" s="1"/>
  <c r="A24" i="4"/>
  <c r="C24" i="4" s="1"/>
  <c r="I24" i="4" s="1"/>
  <c r="I32" i="4" s="1"/>
  <c r="F20" i="4"/>
  <c r="F19" i="4"/>
  <c r="F18" i="4"/>
  <c r="E20" i="4"/>
  <c r="E19" i="4"/>
  <c r="E18" i="4"/>
  <c r="C20" i="4"/>
  <c r="C19" i="4"/>
  <c r="I19" i="4" s="1"/>
  <c r="C18" i="4"/>
  <c r="I18" i="4" s="1"/>
  <c r="B20" i="4"/>
  <c r="B19" i="4"/>
  <c r="B18" i="4"/>
  <c r="F15" i="4"/>
  <c r="F14" i="4"/>
  <c r="F13" i="4"/>
  <c r="F12" i="4"/>
  <c r="F11" i="4"/>
  <c r="E15" i="4"/>
  <c r="E14" i="4"/>
  <c r="E13" i="4"/>
  <c r="E12" i="4"/>
  <c r="E11" i="4"/>
  <c r="C15" i="4"/>
  <c r="C14" i="4"/>
  <c r="I14" i="4" s="1"/>
  <c r="C13" i="4"/>
  <c r="C12" i="4"/>
  <c r="C11" i="4"/>
  <c r="E9" i="4"/>
  <c r="B15" i="4"/>
  <c r="B14" i="4"/>
  <c r="B13" i="4"/>
  <c r="B12" i="4"/>
  <c r="B11" i="4"/>
  <c r="B6" i="4"/>
  <c r="B5" i="4"/>
  <c r="D4" i="4"/>
  <c r="B3" i="4"/>
  <c r="I15" i="4" l="1"/>
  <c r="I20" i="4"/>
  <c r="I11" i="4"/>
  <c r="I12" i="4"/>
  <c r="I16" i="4" s="1"/>
  <c r="I13" i="4"/>
  <c r="I22" i="4"/>
  <c r="B24" i="4"/>
  <c r="D24" i="4" s="1"/>
  <c r="B28" i="4"/>
  <c r="B25" i="4"/>
  <c r="D25" i="4" s="1"/>
  <c r="B29" i="4"/>
  <c r="D29" i="4" s="1"/>
  <c r="B26" i="4"/>
  <c r="D26" i="4" s="1"/>
  <c r="B30" i="4"/>
  <c r="D30" i="4" s="1"/>
  <c r="B27" i="4"/>
  <c r="B31" i="4"/>
  <c r="D14" i="4"/>
  <c r="D12" i="4"/>
  <c r="D19" i="4"/>
  <c r="D11" i="4"/>
  <c r="D13" i="4"/>
  <c r="D15" i="4"/>
  <c r="D18" i="4"/>
  <c r="D20" i="4"/>
  <c r="I33" i="4" l="1"/>
  <c r="D16" i="4"/>
  <c r="D22" i="4"/>
  <c r="D28" i="4"/>
  <c r="D31" i="4"/>
  <c r="D27" i="4"/>
  <c r="D32" i="4" l="1"/>
  <c r="D33" i="4" s="1"/>
  <c r="I34" i="4" s="1"/>
  <c r="V108" i="1"/>
  <c r="V107" i="1"/>
  <c r="V106" i="1"/>
  <c r="V96" i="1"/>
  <c r="V92" i="1"/>
  <c r="V104" i="1" s="1"/>
  <c r="V91" i="1"/>
  <c r="V103" i="1" s="1"/>
  <c r="V90" i="1"/>
  <c r="V102" i="1" s="1"/>
  <c r="V89" i="1"/>
  <c r="V101" i="1" s="1"/>
  <c r="V88" i="1"/>
  <c r="V100" i="1" s="1"/>
  <c r="V86" i="1"/>
  <c r="V82" i="1"/>
  <c r="V79" i="1"/>
  <c r="V78" i="1"/>
  <c r="V73" i="1"/>
  <c r="Q108" i="1"/>
  <c r="Q107" i="1"/>
  <c r="Q106" i="1"/>
  <c r="Q96" i="1"/>
  <c r="Q92" i="1"/>
  <c r="Q104" i="1" s="1"/>
  <c r="Q91" i="1"/>
  <c r="Q103" i="1" s="1"/>
  <c r="Q90" i="1"/>
  <c r="Q102" i="1" s="1"/>
  <c r="Q89" i="1"/>
  <c r="Q101" i="1" s="1"/>
  <c r="Q88" i="1"/>
  <c r="Q100" i="1" s="1"/>
  <c r="Q86" i="1"/>
  <c r="Q82" i="1"/>
  <c r="Q79" i="1"/>
  <c r="Q78" i="1"/>
  <c r="Q73" i="1"/>
  <c r="L108" i="1"/>
  <c r="L107" i="1"/>
  <c r="L106" i="1"/>
  <c r="L96" i="1"/>
  <c r="L92" i="1"/>
  <c r="L104" i="1" s="1"/>
  <c r="L91" i="1"/>
  <c r="L103" i="1" s="1"/>
  <c r="L90" i="1"/>
  <c r="L102" i="1" s="1"/>
  <c r="L89" i="1"/>
  <c r="L101" i="1" s="1"/>
  <c r="L88" i="1"/>
  <c r="L100" i="1" s="1"/>
  <c r="L86" i="1"/>
  <c r="L82" i="1"/>
  <c r="L79" i="1"/>
  <c r="L78" i="1"/>
  <c r="L73" i="1"/>
  <c r="G96" i="1" l="1"/>
  <c r="G104" i="1"/>
  <c r="G82" i="1"/>
  <c r="G73" i="1"/>
  <c r="G79" i="1"/>
  <c r="G78" i="1"/>
  <c r="G108" i="1"/>
  <c r="G107" i="1"/>
  <c r="C4" i="2"/>
  <c r="C3" i="2"/>
  <c r="C2" i="2"/>
  <c r="AA97" i="1" l="1"/>
  <c r="V95" i="1"/>
  <c r="AA95" i="1"/>
  <c r="Q95" i="1"/>
  <c r="L95" i="1"/>
  <c r="G103" i="1"/>
  <c r="G102" i="1"/>
  <c r="G101" i="1"/>
  <c r="G100" i="1"/>
  <c r="E28" i="1"/>
  <c r="E46" i="1"/>
  <c r="E45" i="1"/>
  <c r="E44" i="1"/>
  <c r="E43" i="1"/>
  <c r="E42" i="1"/>
  <c r="E41" i="1"/>
  <c r="E40" i="1"/>
  <c r="E39" i="1"/>
  <c r="E32" i="1"/>
  <c r="E31" i="1"/>
  <c r="E30" i="1"/>
  <c r="Q97" i="1" l="1"/>
  <c r="V97" i="1"/>
  <c r="L97" i="1"/>
  <c r="G97" i="1"/>
  <c r="AA98" i="1" s="1"/>
  <c r="E47" i="1"/>
  <c r="E34" i="1"/>
  <c r="AA93" i="1" l="1"/>
  <c r="AA94" i="1" s="1"/>
  <c r="AA109" i="1"/>
  <c r="Q98" i="1"/>
  <c r="V98" i="1"/>
  <c r="L98" i="1"/>
  <c r="G98" i="1"/>
  <c r="G109" i="1" s="1"/>
  <c r="E48" i="1"/>
  <c r="G93" i="1" l="1"/>
  <c r="Y49" i="1"/>
  <c r="AD49" i="1"/>
  <c r="T49" i="1"/>
  <c r="O49" i="1"/>
  <c r="J49" i="1"/>
  <c r="AA111" i="1"/>
  <c r="AA116" i="1" s="1"/>
  <c r="L93" i="1"/>
  <c r="L94" i="1" s="1"/>
  <c r="L109" i="1"/>
  <c r="V93" i="1"/>
  <c r="V94" i="1" s="1"/>
  <c r="V109" i="1"/>
  <c r="Q93" i="1"/>
  <c r="Q94" i="1" s="1"/>
  <c r="Q109" i="1"/>
  <c r="G94" i="1" l="1"/>
  <c r="H95" i="1" s="1"/>
  <c r="G111" i="1"/>
  <c r="Z116" i="1"/>
  <c r="Z115" i="1"/>
  <c r="Z114" i="1"/>
  <c r="AA115" i="1"/>
  <c r="AA114" i="1"/>
  <c r="V111" i="1"/>
  <c r="V115" i="1" s="1"/>
  <c r="Q111" i="1"/>
  <c r="P115" i="1" s="1"/>
  <c r="L111" i="1"/>
  <c r="L115" i="1" s="1"/>
  <c r="U114" i="1" l="1"/>
  <c r="K114" i="1"/>
  <c r="K116" i="1"/>
  <c r="V114" i="1"/>
  <c r="Q115" i="1"/>
  <c r="U115" i="1"/>
  <c r="P116" i="1"/>
  <c r="Q114" i="1"/>
  <c r="Q116" i="1"/>
  <c r="U116" i="1"/>
  <c r="V116" i="1"/>
  <c r="P114" i="1"/>
  <c r="L116" i="1"/>
  <c r="K115" i="1"/>
  <c r="L114" i="1"/>
  <c r="G114" i="1"/>
  <c r="F114" i="1"/>
  <c r="F116" i="1"/>
  <c r="G116" i="1"/>
  <c r="F115" i="1"/>
  <c r="G115" i="1"/>
</calcChain>
</file>

<file path=xl/comments1.xml><?xml version="1.0" encoding="utf-8"?>
<comments xmlns="http://schemas.openxmlformats.org/spreadsheetml/2006/main">
  <authors>
    <author>Siti Aminah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Siti Aminah:</t>
        </r>
        <r>
          <rPr>
            <sz val="9"/>
            <color indexed="81"/>
            <rFont val="Tahoma"/>
            <family val="2"/>
          </rPr>
          <t xml:space="preserve">
sulsel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Siti Aminah:</t>
        </r>
        <r>
          <rPr>
            <sz val="9"/>
            <color indexed="81"/>
            <rFont val="Tahoma"/>
            <family val="2"/>
          </rPr>
          <t xml:space="preserve">
sulut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Siti Aminah:</t>
        </r>
        <r>
          <rPr>
            <sz val="9"/>
            <color indexed="81"/>
            <rFont val="Tahoma"/>
            <family val="2"/>
          </rPr>
          <t xml:space="preserve">
kalbar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Siti Aminah:</t>
        </r>
        <r>
          <rPr>
            <sz val="9"/>
            <color indexed="81"/>
            <rFont val="Tahoma"/>
            <family val="2"/>
          </rPr>
          <t xml:space="preserve">
kaltim</t>
        </r>
      </text>
    </comment>
  </commentList>
</comments>
</file>

<file path=xl/sharedStrings.xml><?xml version="1.0" encoding="utf-8"?>
<sst xmlns="http://schemas.openxmlformats.org/spreadsheetml/2006/main" count="477" uniqueCount="185">
  <si>
    <t>Position</t>
  </si>
  <si>
    <t>Level</t>
  </si>
  <si>
    <t>Unit</t>
  </si>
  <si>
    <t>Kandidat Applied</t>
  </si>
  <si>
    <t>Screening</t>
  </si>
  <si>
    <t>Kandidat Screened</t>
  </si>
  <si>
    <t>QUALIFICATION GROUP</t>
  </si>
  <si>
    <t>QUALIFICATION NEEDED</t>
  </si>
  <si>
    <t>WEIGHT</t>
  </si>
  <si>
    <t>NILAI</t>
  </si>
  <si>
    <t>QUALIFICATION CANDIDATE</t>
  </si>
  <si>
    <t xml:space="preserve">Item </t>
  </si>
  <si>
    <t>Assesor</t>
  </si>
  <si>
    <t>Nilai</t>
  </si>
  <si>
    <t>Experience</t>
  </si>
  <si>
    <t>Gender</t>
  </si>
  <si>
    <t>Tes Kepribadian (DISC)</t>
  </si>
  <si>
    <t xml:space="preserve">Education </t>
  </si>
  <si>
    <t>Current Salary</t>
  </si>
  <si>
    <t>Expected Salary</t>
  </si>
  <si>
    <t>Usia</t>
  </si>
  <si>
    <t>Source of Reference</t>
  </si>
  <si>
    <t>Sertifikasi</t>
  </si>
  <si>
    <t>Special Requirement (User)</t>
  </si>
  <si>
    <t>Availabelity</t>
  </si>
  <si>
    <t>Photo</t>
  </si>
  <si>
    <t>Sub Hasil</t>
  </si>
  <si>
    <t>Seleksi Tahap I</t>
  </si>
  <si>
    <t>Core Competency</t>
  </si>
  <si>
    <t>Standart Competency</t>
  </si>
  <si>
    <t>SCORE</t>
  </si>
  <si>
    <t>HCP</t>
  </si>
  <si>
    <t>TOTAL CORE</t>
  </si>
  <si>
    <t>Managerial / Soft Competency</t>
  </si>
  <si>
    <t>S1. Working Style (Self Confident, Concern for Order, &amp; Initiative)</t>
  </si>
  <si>
    <t>S2. Analytical Thinking</t>
  </si>
  <si>
    <t>S3. Interpersonal Understanding</t>
  </si>
  <si>
    <t>S4. Leadership (Planning &amp; Monitoring, Decision Making, People Development)</t>
  </si>
  <si>
    <t>TOTAL SOFT</t>
  </si>
  <si>
    <t>Seleksi tahap II</t>
  </si>
  <si>
    <t>Technical Competency</t>
  </si>
  <si>
    <t>TOTAL TECHNICAL</t>
  </si>
  <si>
    <t>KESIMPULAN NILAI KOMPETENSI</t>
  </si>
  <si>
    <t>KESIMPULAN KANDIDAT BERDASARKAN HASIL INTERVIEW</t>
  </si>
  <si>
    <t>Diatas</t>
  </si>
  <si>
    <t>&gt;75%</t>
  </si>
  <si>
    <t>Disarankan</t>
  </si>
  <si>
    <t>Diantara</t>
  </si>
  <si>
    <t>61% - 75%</t>
  </si>
  <si>
    <t>Dipertimbangkan</t>
  </si>
  <si>
    <t>Dibawah</t>
  </si>
  <si>
    <t>60%&lt;</t>
  </si>
  <si>
    <t>Tidak Disarankan</t>
  </si>
  <si>
    <t>Reff Check</t>
  </si>
  <si>
    <t>Referensi Check</t>
  </si>
  <si>
    <t>Rekomendasi HR</t>
  </si>
  <si>
    <t>Rekomendasi User</t>
  </si>
  <si>
    <t>Offering</t>
  </si>
  <si>
    <t>Offering Result</t>
  </si>
  <si>
    <t>Kesehatan</t>
  </si>
  <si>
    <t>Transfer Kandidat</t>
  </si>
  <si>
    <t>Transfer Date</t>
  </si>
  <si>
    <t>Kandidat Join</t>
  </si>
  <si>
    <t>Hasil</t>
  </si>
  <si>
    <t>Location</t>
  </si>
  <si>
    <t>BPJSKET TK</t>
  </si>
  <si>
    <t xml:space="preserve">BPJS Pensiun TK </t>
  </si>
  <si>
    <t xml:space="preserve">BPJSKes TK </t>
  </si>
  <si>
    <t>TK0</t>
  </si>
  <si>
    <t>TK1</t>
  </si>
  <si>
    <t>TK2</t>
  </si>
  <si>
    <t>TK3</t>
  </si>
  <si>
    <t>K0</t>
  </si>
  <si>
    <t>K1</t>
  </si>
  <si>
    <t>K2</t>
  </si>
  <si>
    <t>K3</t>
  </si>
  <si>
    <t xml:space="preserve">Aplicant Last Salary </t>
  </si>
  <si>
    <t xml:space="preserve">Aplicant Expected Salary                 </t>
  </si>
  <si>
    <t>UMK/UMP</t>
  </si>
  <si>
    <t>Status Kepegawaian</t>
  </si>
  <si>
    <t>Permanent staff / PKWT 6 bulan</t>
  </si>
  <si>
    <t>Gaji Pokok</t>
  </si>
  <si>
    <t>Tunjangan Tetap</t>
  </si>
  <si>
    <t>Gaji / Honorarium</t>
  </si>
  <si>
    <r>
      <t>Tunjangan Operasional</t>
    </r>
    <r>
      <rPr>
        <sz val="11"/>
        <rFont val="Calibri"/>
        <family val="2"/>
      </rPr>
      <t xml:space="preserve"> </t>
    </r>
  </si>
  <si>
    <t>Tunjangan Kehadiran (WFO) 30.000/hari (21 hari)</t>
  </si>
  <si>
    <t>Tunjangan Transport</t>
  </si>
  <si>
    <t>Tunjangan Kemahalan</t>
  </si>
  <si>
    <t>Tunjangan Lain - lain</t>
  </si>
  <si>
    <t>Insentif Kinerja 15% Prorata (sesuai pencapian individu per bulan)</t>
  </si>
  <si>
    <t>Tunjangan BPJS beban Perusahaan 10,24% terdiri :</t>
  </si>
  <si>
    <t>a. JHT 3,7%</t>
  </si>
  <si>
    <t>b. JKK 0,24%</t>
  </si>
  <si>
    <t>c. JKM 0,3%</t>
  </si>
  <si>
    <t>d. Pensiun 2%</t>
  </si>
  <si>
    <t>e. Kesehatan 4%</t>
  </si>
  <si>
    <t>Tunjangan PPH 21/bln ditanggung Perusahaan</t>
  </si>
  <si>
    <t>TOTAL PENDAPATAN</t>
  </si>
  <si>
    <t>Gaji Netto Setahun</t>
  </si>
  <si>
    <t>PTKP</t>
  </si>
  <si>
    <t>PPH 21 Terutang (Setahun)</t>
  </si>
  <si>
    <t xml:space="preserve">PPH 21/bln </t>
  </si>
  <si>
    <t>BPJS beban Perusahaan 10,24% terdiri :</t>
  </si>
  <si>
    <t>Potongan Iuran BPJS beban Pegawai 4% terdiri :</t>
  </si>
  <si>
    <t>a. JHT 2%</t>
  </si>
  <si>
    <t>b. Pensiun 1%</t>
  </si>
  <si>
    <t>c. Kesehatan 1%</t>
  </si>
  <si>
    <t>TOTAL POTONGAN</t>
  </si>
  <si>
    <t>TOTAL DITERIMA / THP</t>
  </si>
  <si>
    <t>Delta dari Last salary</t>
  </si>
  <si>
    <t>Delta Dari Expected Salary</t>
  </si>
  <si>
    <t>Delta dari UMP</t>
  </si>
  <si>
    <t>CABANG</t>
  </si>
  <si>
    <t>KOTA</t>
  </si>
  <si>
    <t>UMP 2021</t>
  </si>
  <si>
    <t>KANTOR PUSAT</t>
  </si>
  <si>
    <t>Jakarta</t>
  </si>
  <si>
    <t>Broker Service Dept</t>
  </si>
  <si>
    <t>POS BALIKPAPAN</t>
  </si>
  <si>
    <t>Balikpapan</t>
  </si>
  <si>
    <t>POS BANDUNG</t>
  </si>
  <si>
    <t>Bandung</t>
  </si>
  <si>
    <t>POS BATAM</t>
  </si>
  <si>
    <t>Batam</t>
  </si>
  <si>
    <t>POS CIREBON</t>
  </si>
  <si>
    <t>Cirebon</t>
  </si>
  <si>
    <t>POS DENPASAR</t>
  </si>
  <si>
    <t>Denpasar</t>
  </si>
  <si>
    <t>POS JAKARTA 1</t>
  </si>
  <si>
    <t>POS JAKARTA 2</t>
  </si>
  <si>
    <t>POS JAMBI</t>
  </si>
  <si>
    <t>Jambi</t>
  </si>
  <si>
    <t>POS JEMBER</t>
  </si>
  <si>
    <t>Jember</t>
  </si>
  <si>
    <t>POS KEDIRI</t>
  </si>
  <si>
    <t>Kediri</t>
  </si>
  <si>
    <t>POS LAMPUNG</t>
  </si>
  <si>
    <t>Lampung</t>
  </si>
  <si>
    <t>POS MAKASSAR</t>
  </si>
  <si>
    <t>Makassar</t>
  </si>
  <si>
    <t>POS MALANG</t>
  </si>
  <si>
    <t>Malang</t>
  </si>
  <si>
    <t>POS MANADO</t>
  </si>
  <si>
    <t>Manado</t>
  </si>
  <si>
    <t>POS MEDAN</t>
  </si>
  <si>
    <t>Medan</t>
  </si>
  <si>
    <t>POS PALEMBANG</t>
  </si>
  <si>
    <t>Palembang</t>
  </si>
  <si>
    <t>POS PEKANBARU</t>
  </si>
  <si>
    <t>Pekanbaru</t>
  </si>
  <si>
    <t>POS PONTIANAK</t>
  </si>
  <si>
    <t>Pontianak</t>
  </si>
  <si>
    <t>POS PURWOKERTO</t>
  </si>
  <si>
    <t>Purwokerto</t>
  </si>
  <si>
    <t>POS SAMARINDA</t>
  </si>
  <si>
    <t>Samarinda</t>
  </si>
  <si>
    <t>POS SEMARANG</t>
  </si>
  <si>
    <t>Semarang</t>
  </si>
  <si>
    <t>POS SOLO</t>
  </si>
  <si>
    <t>Solo</t>
  </si>
  <si>
    <t>POS SURABAYA</t>
  </si>
  <si>
    <t>Surabaya</t>
  </si>
  <si>
    <t>POS YOGYAKARTA</t>
  </si>
  <si>
    <t>Yogyakarta</t>
  </si>
  <si>
    <t>TMBU</t>
  </si>
  <si>
    <t>Status Pernikahan</t>
  </si>
  <si>
    <t xml:space="preserve">HASIL SELEKSI </t>
  </si>
  <si>
    <t>NAMA KANDIDAT</t>
  </si>
  <si>
    <t>TANGGAL LAHIR</t>
  </si>
  <si>
    <t xml:space="preserve">PENDIDIKAN </t>
  </si>
  <si>
    <t>POSISI YANG DILAMAR</t>
  </si>
  <si>
    <t>Tanggal: 
3 Februari 2021</t>
  </si>
  <si>
    <t>Nama Assesor: 
Heru C Priyotomo         HR
Indah Puspita sari         User</t>
  </si>
  <si>
    <t>Tanda Tangan: 
(Heru C Priyotomo)                   (Indah Puspita)</t>
  </si>
  <si>
    <t>Replacement</t>
  </si>
  <si>
    <t>ASBI/FR-HRG-RCT-13</t>
  </si>
  <si>
    <t>C1. Customer Focus</t>
  </si>
  <si>
    <t>C2. Awareness</t>
  </si>
  <si>
    <t>C3. Trust &amp; Respect</t>
  </si>
  <si>
    <t>C4. Spirit</t>
  </si>
  <si>
    <t>C5. Team Work</t>
  </si>
  <si>
    <t>Assesor 2</t>
  </si>
  <si>
    <t>Assesor 1</t>
  </si>
  <si>
    <t>HARDCODE</t>
  </si>
  <si>
    <t>kode WAGE TYPE di md_app_0004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</si>
</sst>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0"/>
      <color theme="1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/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2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readingOrder="1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 vertical="center" wrapText="1" readingOrder="1"/>
    </xf>
    <xf numFmtId="0" fontId="4" fillId="4" borderId="1" xfId="0" applyNumberFormat="1" applyFont="1" applyFill="1" applyBorder="1" applyAlignment="1">
      <alignment horizontal="center" vertical="center" wrapText="1" readingOrder="1"/>
    </xf>
    <xf numFmtId="2" fontId="4" fillId="4" borderId="1" xfId="0" applyNumberFormat="1" applyFont="1" applyFill="1" applyBorder="1" applyAlignment="1">
      <alignment horizontal="center" vertical="center" wrapText="1" readingOrder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/>
    <xf numFmtId="166" fontId="0" fillId="0" borderId="0" xfId="1" applyNumberFormat="1" applyFont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2" fontId="0" fillId="0" borderId="0" xfId="0" applyNumberFormat="1" applyFill="1" applyAlignment="1"/>
    <xf numFmtId="166" fontId="0" fillId="0" borderId="0" xfId="1" applyNumberFormat="1" applyFont="1" applyFill="1" applyAlignment="1">
      <alignment horizontal="center" vertical="center"/>
    </xf>
    <xf numFmtId="166" fontId="3" fillId="3" borderId="1" xfId="1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2" fontId="3" fillId="0" borderId="2" xfId="1" applyNumberFormat="1" applyFont="1" applyFill="1" applyBorder="1" applyAlignment="1">
      <alignment horizontal="center" vertical="center" wrapText="1" readingOrder="1"/>
    </xf>
    <xf numFmtId="2" fontId="3" fillId="0" borderId="1" xfId="0" applyNumberFormat="1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2" fontId="3" fillId="0" borderId="1" xfId="0" quotePrefix="1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top" wrapText="1" readingOrder="1"/>
    </xf>
    <xf numFmtId="0" fontId="9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top" wrapText="1" readingOrder="1"/>
    </xf>
    <xf numFmtId="0" fontId="9" fillId="0" borderId="1" xfId="0" applyFont="1" applyFill="1" applyBorder="1" applyAlignment="1">
      <alignment horizontal="center" vertical="center"/>
    </xf>
    <xf numFmtId="0" fontId="10" fillId="0" borderId="0" xfId="2"/>
    <xf numFmtId="9" fontId="10" fillId="0" borderId="0" xfId="2" applyNumberFormat="1" applyAlignment="1">
      <alignment horizontal="center"/>
    </xf>
    <xf numFmtId="167" fontId="10" fillId="0" borderId="0" xfId="3" applyNumberFormat="1" applyFont="1"/>
    <xf numFmtId="164" fontId="1" fillId="0" borderId="0" xfId="4" applyFont="1"/>
    <xf numFmtId="0" fontId="10" fillId="0" borderId="0" xfId="2" applyAlignment="1">
      <alignment horizontal="center"/>
    </xf>
    <xf numFmtId="0" fontId="11" fillId="0" borderId="0" xfId="2" applyFont="1" applyBorder="1" applyAlignment="1" applyProtection="1">
      <alignment vertical="center"/>
    </xf>
    <xf numFmtId="3" fontId="1" fillId="0" borderId="0" xfId="2" applyNumberFormat="1" applyFont="1" applyBorder="1" applyAlignment="1" applyProtection="1">
      <alignment horizontal="right" vertical="center"/>
    </xf>
    <xf numFmtId="0" fontId="2" fillId="0" borderId="0" xfId="2" applyFont="1" applyBorder="1" applyAlignment="1" applyProtection="1">
      <alignment horizontal="right" vertical="center"/>
    </xf>
    <xf numFmtId="0" fontId="0" fillId="0" borderId="0" xfId="2" quotePrefix="1" applyFont="1" applyBorder="1" applyAlignment="1" applyProtection="1">
      <alignment horizontal="right" vertical="center" wrapText="1"/>
    </xf>
    <xf numFmtId="0" fontId="12" fillId="6" borderId="0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vertical="top"/>
    </xf>
    <xf numFmtId="0" fontId="11" fillId="0" borderId="14" xfId="2" applyFont="1" applyBorder="1" applyAlignment="1" applyProtection="1">
      <alignment horizontal="left" vertical="center"/>
    </xf>
    <xf numFmtId="167" fontId="10" fillId="0" borderId="15" xfId="3" applyNumberFormat="1" applyFont="1" applyBorder="1" applyAlignment="1" applyProtection="1">
      <alignment horizontal="right"/>
    </xf>
    <xf numFmtId="0" fontId="11" fillId="0" borderId="16" xfId="2" applyFont="1" applyBorder="1" applyAlignment="1" applyProtection="1">
      <alignment horizontal="left" vertical="center"/>
    </xf>
    <xf numFmtId="167" fontId="1" fillId="0" borderId="17" xfId="3" applyNumberFormat="1" applyFont="1" applyBorder="1" applyAlignment="1" applyProtection="1">
      <alignment vertical="center"/>
    </xf>
    <xf numFmtId="0" fontId="11" fillId="5" borderId="16" xfId="2" applyFont="1" applyFill="1" applyBorder="1" applyAlignment="1" applyProtection="1">
      <alignment horizontal="left" vertical="center"/>
    </xf>
    <xf numFmtId="167" fontId="1" fillId="5" borderId="17" xfId="3" applyNumberFormat="1" applyFont="1" applyFill="1" applyBorder="1" applyAlignment="1" applyProtection="1">
      <alignment horizontal="right" vertical="center"/>
    </xf>
    <xf numFmtId="0" fontId="11" fillId="0" borderId="16" xfId="2" applyFont="1" applyBorder="1" applyAlignment="1" applyProtection="1">
      <alignment vertical="center" wrapText="1"/>
    </xf>
    <xf numFmtId="167" fontId="1" fillId="0" borderId="17" xfId="3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wrapText="1"/>
    </xf>
    <xf numFmtId="167" fontId="10" fillId="0" borderId="17" xfId="3" applyNumberFormat="1" applyFont="1" applyBorder="1" applyProtection="1"/>
    <xf numFmtId="0" fontId="10" fillId="0" borderId="16" xfId="2" applyFont="1" applyBorder="1" applyAlignment="1" applyProtection="1">
      <alignment vertical="center"/>
    </xf>
    <xf numFmtId="167" fontId="10" fillId="0" borderId="17" xfId="3" applyNumberFormat="1" applyBorder="1" applyAlignment="1" applyProtection="1">
      <alignment vertical="center"/>
    </xf>
    <xf numFmtId="0" fontId="14" fillId="4" borderId="18" xfId="2" applyFont="1" applyFill="1" applyBorder="1" applyAlignment="1" applyProtection="1">
      <alignment horizontal="left" vertical="center"/>
    </xf>
    <xf numFmtId="167" fontId="2" fillId="4" borderId="19" xfId="3" applyNumberFormat="1" applyFont="1" applyFill="1" applyBorder="1" applyAlignment="1" applyProtection="1">
      <alignment horizontal="right" vertical="center"/>
    </xf>
    <xf numFmtId="167" fontId="2" fillId="5" borderId="17" xfId="3" applyNumberFormat="1" applyFont="1" applyFill="1" applyBorder="1" applyAlignment="1" applyProtection="1">
      <alignment horizontal="right" vertical="center"/>
    </xf>
    <xf numFmtId="0" fontId="0" fillId="0" borderId="16" xfId="0" applyBorder="1" applyProtection="1"/>
    <xf numFmtId="0" fontId="2" fillId="4" borderId="16" xfId="2" applyFont="1" applyFill="1" applyBorder="1" applyAlignment="1" applyProtection="1">
      <alignment vertical="center"/>
    </xf>
    <xf numFmtId="167" fontId="2" fillId="4" borderId="17" xfId="3" applyNumberFormat="1" applyFont="1" applyFill="1" applyBorder="1" applyAlignment="1" applyProtection="1">
      <alignment vertical="center"/>
    </xf>
    <xf numFmtId="0" fontId="0" fillId="0" borderId="17" xfId="0" applyBorder="1" applyProtection="1"/>
    <xf numFmtId="0" fontId="2" fillId="4" borderId="18" xfId="2" applyFont="1" applyFill="1" applyBorder="1" applyAlignment="1" applyProtection="1">
      <alignment vertical="center"/>
    </xf>
    <xf numFmtId="167" fontId="2" fillId="4" borderId="19" xfId="3" applyNumberFormat="1" applyFont="1" applyFill="1" applyBorder="1" applyAlignment="1" applyProtection="1">
      <alignment vertical="center"/>
    </xf>
    <xf numFmtId="0" fontId="10" fillId="0" borderId="0" xfId="2" applyFont="1" applyBorder="1" applyAlignment="1">
      <alignment vertical="center"/>
    </xf>
    <xf numFmtId="0" fontId="0" fillId="5" borderId="0" xfId="0" applyFill="1" applyBorder="1" applyProtection="1"/>
    <xf numFmtId="0" fontId="11" fillId="5" borderId="0" xfId="2" applyFont="1" applyFill="1" applyBorder="1" applyAlignment="1">
      <alignment horizontal="left" vertical="center"/>
    </xf>
    <xf numFmtId="167" fontId="10" fillId="5" borderId="0" xfId="3" applyNumberFormat="1" applyFont="1" applyFill="1" applyBorder="1"/>
    <xf numFmtId="3" fontId="0" fillId="5" borderId="0" xfId="0" applyNumberFormat="1" applyFill="1" applyBorder="1" applyProtection="1"/>
    <xf numFmtId="9" fontId="10" fillId="5" borderId="0" xfId="1" applyFont="1" applyFill="1" applyBorder="1" applyProtection="1"/>
    <xf numFmtId="0" fontId="2" fillId="3" borderId="1" xfId="2" applyFont="1" applyFill="1" applyBorder="1" applyAlignment="1">
      <alignment horizontal="center" vertical="center" wrapText="1"/>
    </xf>
    <xf numFmtId="167" fontId="2" fillId="7" borderId="1" xfId="5" applyNumberFormat="1" applyFont="1" applyFill="1" applyBorder="1" applyAlignment="1">
      <alignment horizontal="center" vertical="center" wrapText="1"/>
    </xf>
    <xf numFmtId="0" fontId="1" fillId="0" borderId="0" xfId="6" applyFont="1"/>
    <xf numFmtId="0" fontId="1" fillId="0" borderId="0" xfId="6" applyAlignment="1">
      <alignment horizontal="center"/>
    </xf>
    <xf numFmtId="0" fontId="1" fillId="0" borderId="0" xfId="6"/>
    <xf numFmtId="0" fontId="10" fillId="0" borderId="1" xfId="2" applyFill="1" applyBorder="1"/>
    <xf numFmtId="0" fontId="10" fillId="0" borderId="1" xfId="2" applyFill="1" applyBorder="1" applyAlignment="1">
      <alignment horizontal="center"/>
    </xf>
    <xf numFmtId="167" fontId="1" fillId="8" borderId="1" xfId="5" applyNumberFormat="1" applyFont="1" applyFill="1" applyBorder="1"/>
    <xf numFmtId="167" fontId="1" fillId="0" borderId="0" xfId="6" applyNumberFormat="1"/>
    <xf numFmtId="167" fontId="10" fillId="8" borderId="1" xfId="7" applyNumberFormat="1" applyFont="1" applyFill="1" applyBorder="1" applyAlignment="1">
      <alignment horizontal="center"/>
    </xf>
    <xf numFmtId="0" fontId="16" fillId="0" borderId="1" xfId="2" applyFont="1" applyFill="1" applyBorder="1"/>
    <xf numFmtId="0" fontId="16" fillId="0" borderId="1" xfId="2" applyFont="1" applyFill="1" applyBorder="1" applyAlignment="1">
      <alignment horizontal="center"/>
    </xf>
    <xf numFmtId="167" fontId="1" fillId="0" borderId="0" xfId="5" applyNumberFormat="1" applyFont="1"/>
    <xf numFmtId="0" fontId="3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3" borderId="25" xfId="0" applyFont="1" applyFill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left" vertical="center" wrapText="1" readingOrder="1"/>
    </xf>
    <xf numFmtId="2" fontId="4" fillId="0" borderId="26" xfId="0" applyNumberFormat="1" applyFont="1" applyFill="1" applyBorder="1" applyAlignment="1">
      <alignment horizontal="center" vertical="center" wrapText="1" readingOrder="1"/>
    </xf>
    <xf numFmtId="2" fontId="3" fillId="3" borderId="26" xfId="1" applyNumberFormat="1" applyFont="1" applyFill="1" applyBorder="1" applyAlignment="1">
      <alignment horizontal="center" vertical="center"/>
    </xf>
    <xf numFmtId="0" fontId="4" fillId="4" borderId="25" xfId="0" applyNumberFormat="1" applyFont="1" applyFill="1" applyBorder="1" applyAlignment="1">
      <alignment horizontal="left" vertical="center" wrapText="1" readingOrder="1"/>
    </xf>
    <xf numFmtId="2" fontId="4" fillId="4" borderId="26" xfId="1" applyNumberFormat="1" applyFont="1" applyFill="1" applyBorder="1" applyAlignment="1">
      <alignment horizontal="center" vertical="center" wrapText="1"/>
    </xf>
    <xf numFmtId="166" fontId="3" fillId="3" borderId="26" xfId="1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 readingOrder="1"/>
    </xf>
    <xf numFmtId="2" fontId="4" fillId="0" borderId="30" xfId="0" applyNumberFormat="1" applyFont="1" applyFill="1" applyBorder="1" applyAlignment="1">
      <alignment horizontal="center" vertical="center" wrapText="1" readingOrder="1"/>
    </xf>
    <xf numFmtId="2" fontId="8" fillId="0" borderId="32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 readingOrder="1"/>
    </xf>
    <xf numFmtId="9" fontId="4" fillId="0" borderId="28" xfId="0" applyNumberFormat="1" applyFont="1" applyFill="1" applyBorder="1" applyAlignment="1">
      <alignment horizontal="center" vertical="center" wrapText="1" readingOrder="1"/>
    </xf>
    <xf numFmtId="2" fontId="8" fillId="0" borderId="29" xfId="0" applyNumberFormat="1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 readingOrder="1"/>
    </xf>
    <xf numFmtId="2" fontId="3" fillId="0" borderId="22" xfId="0" applyNumberFormat="1" applyFont="1" applyFill="1" applyBorder="1" applyAlignment="1">
      <alignment horizontal="center" vertical="center" wrapText="1" readingOrder="1"/>
    </xf>
    <xf numFmtId="0" fontId="8" fillId="0" borderId="16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2" fontId="3" fillId="0" borderId="2" xfId="0" quotePrefix="1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2" fontId="3" fillId="0" borderId="26" xfId="0" applyNumberFormat="1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2" fontId="3" fillId="0" borderId="26" xfId="1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40" xfId="0" applyNumberFormat="1" applyFont="1" applyFill="1" applyBorder="1" applyAlignment="1">
      <alignment horizontal="left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3" fillId="0" borderId="31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 readingOrder="1"/>
    </xf>
    <xf numFmtId="9" fontId="3" fillId="0" borderId="2" xfId="0" applyNumberFormat="1" applyFont="1" applyFill="1" applyBorder="1" applyAlignment="1">
      <alignment horizontal="center" vertical="center" wrapText="1" readingOrder="1"/>
    </xf>
    <xf numFmtId="9" fontId="3" fillId="0" borderId="1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167" fontId="10" fillId="0" borderId="0" xfId="3" applyNumberFormat="1" applyFont="1" applyBorder="1" applyAlignment="1" applyProtection="1">
      <alignment horizontal="right"/>
    </xf>
    <xf numFmtId="167" fontId="1" fillId="0" borderId="0" xfId="3" applyNumberFormat="1" applyFont="1" applyBorder="1" applyAlignment="1" applyProtection="1">
      <alignment vertical="center"/>
    </xf>
    <xf numFmtId="167" fontId="1" fillId="5" borderId="0" xfId="3" applyNumberFormat="1" applyFont="1" applyFill="1" applyBorder="1" applyAlignment="1" applyProtection="1">
      <alignment horizontal="right" vertical="center"/>
    </xf>
    <xf numFmtId="167" fontId="1" fillId="0" borderId="0" xfId="3" applyNumberFormat="1" applyFont="1" applyBorder="1" applyAlignment="1" applyProtection="1">
      <alignment horizontal="right" vertical="center"/>
    </xf>
    <xf numFmtId="167" fontId="10" fillId="0" borderId="0" xfId="3" applyNumberFormat="1" applyFont="1" applyBorder="1" applyProtection="1"/>
    <xf numFmtId="167" fontId="10" fillId="0" borderId="0" xfId="3" applyNumberFormat="1" applyBorder="1" applyAlignment="1" applyProtection="1">
      <alignment vertical="center"/>
    </xf>
    <xf numFmtId="167" fontId="2" fillId="4" borderId="0" xfId="3" applyNumberFormat="1" applyFont="1" applyFill="1" applyBorder="1" applyAlignment="1" applyProtection="1">
      <alignment horizontal="right" vertical="center"/>
    </xf>
    <xf numFmtId="167" fontId="2" fillId="5" borderId="0" xfId="3" applyNumberFormat="1" applyFont="1" applyFill="1" applyBorder="1" applyAlignment="1" applyProtection="1">
      <alignment horizontal="right" vertical="center"/>
    </xf>
    <xf numFmtId="167" fontId="2" fillId="4" borderId="0" xfId="3" applyNumberFormat="1" applyFont="1" applyFill="1" applyBorder="1" applyAlignment="1" applyProtection="1">
      <alignment vertical="center"/>
    </xf>
    <xf numFmtId="0" fontId="0" fillId="0" borderId="0" xfId="0" applyBorder="1" applyProtection="1"/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3" fillId="0" borderId="4" xfId="0" applyNumberFormat="1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4" fillId="0" borderId="44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9" fontId="3" fillId="0" borderId="2" xfId="1" applyFont="1" applyFill="1" applyBorder="1" applyAlignment="1">
      <alignment horizontal="center" vertical="center" wrapText="1" readingOrder="1"/>
    </xf>
    <xf numFmtId="9" fontId="3" fillId="0" borderId="10" xfId="1" applyFont="1" applyFill="1" applyBorder="1" applyAlignment="1">
      <alignment horizontal="center" vertical="center" wrapText="1" readingOrder="1"/>
    </xf>
    <xf numFmtId="9" fontId="3" fillId="0" borderId="3" xfId="1" applyFont="1" applyFill="1" applyBorder="1" applyAlignment="1">
      <alignment horizontal="center" vertical="center" wrapText="1" readingOrder="1"/>
    </xf>
    <xf numFmtId="2" fontId="3" fillId="0" borderId="1" xfId="0" applyNumberFormat="1" applyFont="1" applyFill="1" applyBorder="1" applyAlignment="1">
      <alignment horizontal="center" vertical="center" wrapText="1" readingOrder="1"/>
    </xf>
    <xf numFmtId="2" fontId="3" fillId="5" borderId="1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168" fontId="3" fillId="0" borderId="34" xfId="1" applyNumberFormat="1" applyFont="1" applyFill="1" applyBorder="1" applyAlignment="1">
      <alignment horizontal="center" vertical="center" wrapText="1" readingOrder="1"/>
    </xf>
    <xf numFmtId="168" fontId="3" fillId="0" borderId="35" xfId="1" applyNumberFormat="1" applyFont="1" applyFill="1" applyBorder="1" applyAlignment="1">
      <alignment horizontal="center" vertical="center" wrapText="1" readingOrder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14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" fontId="3" fillId="0" borderId="45" xfId="0" applyNumberFormat="1" applyFont="1" applyFill="1" applyBorder="1" applyAlignment="1">
      <alignment horizontal="center" vertical="center" wrapText="1" readingOrder="1"/>
    </xf>
    <xf numFmtId="2" fontId="3" fillId="0" borderId="20" xfId="0" applyNumberFormat="1" applyFont="1" applyFill="1" applyBorder="1" applyAlignment="1">
      <alignment horizontal="center" vertical="center" wrapText="1" readingOrder="1"/>
    </xf>
    <xf numFmtId="2" fontId="3" fillId="0" borderId="46" xfId="0" applyNumberFormat="1" applyFont="1" applyFill="1" applyBorder="1" applyAlignment="1">
      <alignment horizontal="center" vertical="center" wrapText="1" readingOrder="1"/>
    </xf>
    <xf numFmtId="2" fontId="3" fillId="5" borderId="47" xfId="0" applyNumberFormat="1" applyFont="1" applyFill="1" applyBorder="1" applyAlignment="1">
      <alignment horizontal="center" vertical="center" wrapText="1" readingOrder="1"/>
    </xf>
    <xf numFmtId="2" fontId="3" fillId="5" borderId="39" xfId="0" applyNumberFormat="1" applyFont="1" applyFill="1" applyBorder="1" applyAlignment="1">
      <alignment horizontal="center" vertical="center" wrapText="1" readingOrder="1"/>
    </xf>
    <xf numFmtId="2" fontId="3" fillId="5" borderId="48" xfId="0" applyNumberFormat="1" applyFont="1" applyFill="1" applyBorder="1" applyAlignment="1">
      <alignment horizontal="center" vertical="center" wrapText="1" readingOrder="1"/>
    </xf>
    <xf numFmtId="0" fontId="10" fillId="0" borderId="0" xfId="8" applyNumberFormat="1" applyFont="1" applyBorder="1" applyAlignment="1" applyProtection="1">
      <alignment horizontal="right"/>
    </xf>
    <xf numFmtId="0" fontId="1" fillId="0" borderId="0" xfId="8" applyNumberFormat="1" applyFont="1" applyBorder="1" applyAlignment="1" applyProtection="1">
      <alignment vertical="center"/>
    </xf>
    <xf numFmtId="0" fontId="1" fillId="5" borderId="0" xfId="8" applyNumberFormat="1" applyFont="1" applyFill="1" applyBorder="1" applyAlignment="1" applyProtection="1">
      <alignment horizontal="right" vertical="center"/>
    </xf>
    <xf numFmtId="0" fontId="1" fillId="0" borderId="0" xfId="8" applyNumberFormat="1" applyFont="1" applyBorder="1" applyAlignment="1" applyProtection="1">
      <alignment horizontal="right" vertical="center"/>
    </xf>
    <xf numFmtId="0" fontId="10" fillId="0" borderId="0" xfId="8" applyNumberFormat="1" applyFont="1" applyBorder="1" applyProtection="1"/>
    <xf numFmtId="0" fontId="10" fillId="0" borderId="0" xfId="8" applyNumberFormat="1" applyFont="1" applyBorder="1" applyAlignment="1" applyProtection="1">
      <alignment vertical="center"/>
    </xf>
    <xf numFmtId="167" fontId="0" fillId="0" borderId="0" xfId="3" applyNumberFormat="1" applyFont="1" applyBorder="1" applyAlignment="1" applyProtection="1">
      <alignment horizontal="right" vertical="center"/>
    </xf>
  </cellXfs>
  <cellStyles count="9">
    <cellStyle name="Comma [0]" xfId="8" builtinId="6"/>
    <cellStyle name="Comma [0] 2 2" xfId="4"/>
    <cellStyle name="Comma 2" xfId="3"/>
    <cellStyle name="Comma 3" xfId="5"/>
    <cellStyle name="Comma 7" xfId="7"/>
    <cellStyle name="Normal" xfId="0" builtinId="0"/>
    <cellStyle name="Normal 2 2" xfId="2"/>
    <cellStyle name="Normal 6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1647825</xdr:colOff>
      <xdr:row>73</xdr:row>
      <xdr:rowOff>104776</xdr:rowOff>
    </xdr:from>
    <xdr:to>
      <xdr:col>6</xdr:col>
      <xdr:colOff>2257425</xdr:colOff>
      <xdr:row>73</xdr:row>
      <xdr:rowOff>114300</xdr:rowOff>
    </xdr:to>
    <xdr:cxnSp macro="">
      <xdr:nvCxnSpPr>
        <xdr:cNvPr id="7" name="Straight Connector 6"/>
        <xdr:cNvCxnSpPr/>
      </xdr:nvCxnSpPr>
      <xdr:spPr>
        <a:xfrm flipV="1">
          <a:off x="8905875" y="15992476"/>
          <a:ext cx="609600" cy="9524"/>
        </a:xfrm>
        <a:prstGeom prst="line">
          <a:avLst/>
        </a:prstGeom>
        <a:ln w="127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1647825</xdr:colOff>
      <xdr:row>73</xdr:row>
      <xdr:rowOff>104776</xdr:rowOff>
    </xdr:from>
    <xdr:to>
      <xdr:col>11</xdr:col>
      <xdr:colOff>2257425</xdr:colOff>
      <xdr:row>73</xdr:row>
      <xdr:rowOff>114300</xdr:rowOff>
    </xdr:to>
    <xdr:cxnSp macro="">
      <xdr:nvCxnSpPr>
        <xdr:cNvPr id="10" name="Straight Connector 9"/>
        <xdr:cNvCxnSpPr/>
      </xdr:nvCxnSpPr>
      <xdr:spPr>
        <a:xfrm flipV="1">
          <a:off x="8905875" y="15992476"/>
          <a:ext cx="609600" cy="9524"/>
        </a:xfrm>
        <a:prstGeom prst="line">
          <a:avLst/>
        </a:prstGeom>
        <a:ln w="127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1647825</xdr:colOff>
      <xdr:row>73</xdr:row>
      <xdr:rowOff>104776</xdr:rowOff>
    </xdr:from>
    <xdr:to>
      <xdr:col>16</xdr:col>
      <xdr:colOff>2257425</xdr:colOff>
      <xdr:row>73</xdr:row>
      <xdr:rowOff>114300</xdr:rowOff>
    </xdr:to>
    <xdr:cxnSp macro="">
      <xdr:nvCxnSpPr>
        <xdr:cNvPr id="11" name="Straight Connector 10"/>
        <xdr:cNvCxnSpPr/>
      </xdr:nvCxnSpPr>
      <xdr:spPr>
        <a:xfrm flipV="1">
          <a:off x="8905875" y="15992476"/>
          <a:ext cx="609600" cy="9524"/>
        </a:xfrm>
        <a:prstGeom prst="line">
          <a:avLst/>
        </a:prstGeom>
        <a:ln w="127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1647825</xdr:colOff>
      <xdr:row>73</xdr:row>
      <xdr:rowOff>104776</xdr:rowOff>
    </xdr:from>
    <xdr:to>
      <xdr:col>21</xdr:col>
      <xdr:colOff>2257425</xdr:colOff>
      <xdr:row>73</xdr:row>
      <xdr:rowOff>114300</xdr:rowOff>
    </xdr:to>
    <xdr:cxnSp macro="">
      <xdr:nvCxnSpPr>
        <xdr:cNvPr id="12" name="Straight Connector 11"/>
        <xdr:cNvCxnSpPr/>
      </xdr:nvCxnSpPr>
      <xdr:spPr>
        <a:xfrm flipV="1">
          <a:off x="8905875" y="15992476"/>
          <a:ext cx="609600" cy="9524"/>
        </a:xfrm>
        <a:prstGeom prst="line">
          <a:avLst/>
        </a:prstGeom>
        <a:ln w="127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1647825</xdr:colOff>
      <xdr:row>73</xdr:row>
      <xdr:rowOff>104776</xdr:rowOff>
    </xdr:from>
    <xdr:to>
      <xdr:col>26</xdr:col>
      <xdr:colOff>2257425</xdr:colOff>
      <xdr:row>73</xdr:row>
      <xdr:rowOff>114300</xdr:rowOff>
    </xdr:to>
    <xdr:cxnSp macro="">
      <xdr:nvCxnSpPr>
        <xdr:cNvPr id="8" name="Straight Connector 7"/>
        <xdr:cNvCxnSpPr/>
      </xdr:nvCxnSpPr>
      <xdr:spPr>
        <a:xfrm flipV="1">
          <a:off x="18354675" y="15906750"/>
          <a:ext cx="85725" cy="0"/>
        </a:xfrm>
        <a:prstGeom prst="line">
          <a:avLst/>
        </a:prstGeom>
        <a:ln w="127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1</xdr:row>
      <xdr:rowOff>47624</xdr:rowOff>
    </xdr:from>
    <xdr:to>
      <xdr:col>0</xdr:col>
      <xdr:colOff>838200</xdr:colOff>
      <xdr:row>1</xdr:row>
      <xdr:rowOff>314325</xdr:rowOff>
    </xdr:to>
    <xdr:pic>
      <xdr:nvPicPr>
        <xdr:cNvPr id="2" name="Picture 2" descr="Description: asuransi_bintang_logo_copy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457199"/>
          <a:ext cx="628649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003\Account\Documents%20and%20Settings\siewchenchua\Desktop\Assignments\Svedala%20(M)\awps\Assignments\Svedala%20(M)\Assignments\Svedala%20(M)\FA\fm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003\Account\My%20Documents\Fixed%20Asset%20Regis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RGA\RECRUITMENT\Share\2020%20-%20Kandidat%20On%20Proses\2020-Kandidat%20Balikpapan\Laporan%20Recruitment%20-%20AO%20Balikpap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"/>
      <sheetName val="MV"/>
      <sheetName val="Workshop"/>
      <sheetName val="Signage"/>
      <sheetName val="Renovation"/>
      <sheetName val="Computer"/>
      <sheetName val="F&amp;F"/>
      <sheetName val="cab"/>
      <sheetName val="fm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Sheet1"/>
      <sheetName val="PMS"/>
      <sheetName val="reg"/>
    </sheetNames>
    <sheetDataSet>
      <sheetData sheetId="0" refreshError="1">
        <row r="4">
          <cell r="A4" t="str">
            <v>Type of Assets</v>
          </cell>
          <cell r="C4" t="str">
            <v>Location</v>
          </cell>
          <cell r="D4" t="str">
            <v>Qty</v>
          </cell>
          <cell r="E4" t="str">
            <v xml:space="preserve">Date of </v>
          </cell>
          <cell r="F4" t="str">
            <v>PO No</v>
          </cell>
          <cell r="G4" t="str">
            <v xml:space="preserve">Unit </v>
          </cell>
          <cell r="H4" t="str">
            <v>Depreciation</v>
          </cell>
          <cell r="I4" t="str">
            <v>Opening</v>
          </cell>
          <cell r="J4" t="str">
            <v>Addition</v>
          </cell>
          <cell r="K4" t="str">
            <v>Disposal</v>
          </cell>
          <cell r="L4" t="str">
            <v>Closing</v>
          </cell>
        </row>
        <row r="5">
          <cell r="D5" t="str">
            <v xml:space="preserve"> </v>
          </cell>
          <cell r="E5" t="str">
            <v>Purchase</v>
          </cell>
          <cell r="G5" t="str">
            <v>Price</v>
          </cell>
          <cell r="H5" t="str">
            <v>Rate</v>
          </cell>
          <cell r="I5" t="str">
            <v>Total Amt</v>
          </cell>
        </row>
        <row r="9">
          <cell r="B9" t="str">
            <v>Ground Floor</v>
          </cell>
          <cell r="C9" t="str">
            <v>Project Office</v>
          </cell>
          <cell r="H9">
            <v>0.5</v>
          </cell>
          <cell r="I9">
            <v>332551.14</v>
          </cell>
          <cell r="L9">
            <v>332551.14</v>
          </cell>
        </row>
        <row r="10">
          <cell r="B10" t="str">
            <v>1st Floor</v>
          </cell>
          <cell r="C10" t="str">
            <v>Project Office</v>
          </cell>
          <cell r="H10">
            <v>0.5</v>
          </cell>
          <cell r="I10">
            <v>271666.59999999998</v>
          </cell>
          <cell r="L10">
            <v>271666.59999999998</v>
          </cell>
        </row>
        <row r="11">
          <cell r="B11" t="str">
            <v>2nd Floor</v>
          </cell>
          <cell r="C11" t="str">
            <v>Project Office</v>
          </cell>
          <cell r="H11">
            <v>0.5</v>
          </cell>
          <cell r="I11">
            <v>223413.7</v>
          </cell>
          <cell r="L11">
            <v>223413.7</v>
          </cell>
        </row>
        <row r="12">
          <cell r="B12" t="str">
            <v>3rd Floor</v>
          </cell>
          <cell r="C12" t="str">
            <v>Project Office</v>
          </cell>
          <cell r="H12">
            <v>0.5</v>
          </cell>
          <cell r="I12">
            <v>231321.92</v>
          </cell>
          <cell r="L12">
            <v>231321.92</v>
          </cell>
        </row>
        <row r="13">
          <cell r="B13" t="str">
            <v>Consultancy service</v>
          </cell>
          <cell r="C13" t="str">
            <v>Project Office</v>
          </cell>
          <cell r="H13">
            <v>0.5</v>
          </cell>
          <cell r="I13">
            <v>300993</v>
          </cell>
          <cell r="L13">
            <v>300993</v>
          </cell>
        </row>
        <row r="14">
          <cell r="L14">
            <v>0</v>
          </cell>
        </row>
        <row r="15">
          <cell r="L15">
            <v>0</v>
          </cell>
        </row>
        <row r="16">
          <cell r="L16">
            <v>0</v>
          </cell>
        </row>
        <row r="17">
          <cell r="I17">
            <v>1359946.3599999999</v>
          </cell>
          <cell r="L17">
            <v>1359946.3599999999</v>
          </cell>
        </row>
        <row r="20">
          <cell r="B20" t="str">
            <v>Ground floor</v>
          </cell>
          <cell r="C20" t="str">
            <v>Project Office</v>
          </cell>
          <cell r="H20">
            <v>0.2</v>
          </cell>
          <cell r="I20">
            <v>78086</v>
          </cell>
          <cell r="L20">
            <v>78086</v>
          </cell>
        </row>
        <row r="21">
          <cell r="B21" t="str">
            <v>1st Floor</v>
          </cell>
          <cell r="C21" t="str">
            <v>Project Office</v>
          </cell>
          <cell r="H21">
            <v>0.2</v>
          </cell>
          <cell r="I21">
            <v>145344</v>
          </cell>
          <cell r="L21">
            <v>145344</v>
          </cell>
        </row>
        <row r="22">
          <cell r="B22" t="str">
            <v>2nd Floor</v>
          </cell>
          <cell r="C22" t="str">
            <v>Project Office</v>
          </cell>
          <cell r="H22">
            <v>0.2</v>
          </cell>
          <cell r="I22">
            <v>149471.34</v>
          </cell>
          <cell r="L22">
            <v>149471.34</v>
          </cell>
        </row>
        <row r="23">
          <cell r="B23" t="str">
            <v>3rd Floor</v>
          </cell>
          <cell r="C23" t="str">
            <v>Project Office</v>
          </cell>
          <cell r="H23">
            <v>0.2</v>
          </cell>
          <cell r="I23">
            <v>144898.5</v>
          </cell>
          <cell r="L23">
            <v>144898.5</v>
          </cell>
        </row>
        <row r="24">
          <cell r="H24">
            <v>0.2</v>
          </cell>
          <cell r="J24">
            <v>16143.39</v>
          </cell>
          <cell r="L24">
            <v>16143.39</v>
          </cell>
        </row>
        <row r="25">
          <cell r="H25">
            <v>0.2</v>
          </cell>
          <cell r="J25">
            <v>1440</v>
          </cell>
          <cell r="L25">
            <v>1440</v>
          </cell>
        </row>
        <row r="26">
          <cell r="H26">
            <v>0.2</v>
          </cell>
          <cell r="L26">
            <v>0</v>
          </cell>
        </row>
        <row r="27">
          <cell r="H27">
            <v>0.2</v>
          </cell>
          <cell r="L27">
            <v>0</v>
          </cell>
        </row>
        <row r="28">
          <cell r="H28">
            <v>0.2</v>
          </cell>
          <cell r="L28">
            <v>0</v>
          </cell>
        </row>
        <row r="29">
          <cell r="H29">
            <v>0.2</v>
          </cell>
          <cell r="L29">
            <v>0</v>
          </cell>
        </row>
        <row r="30">
          <cell r="H30">
            <v>0.2</v>
          </cell>
          <cell r="L30">
            <v>0</v>
          </cell>
        </row>
        <row r="31">
          <cell r="I31">
            <v>517799.83999999997</v>
          </cell>
          <cell r="J31">
            <v>17583.39</v>
          </cell>
          <cell r="K31">
            <v>0</v>
          </cell>
          <cell r="L31">
            <v>535383.23</v>
          </cell>
        </row>
        <row r="84">
          <cell r="D84" t="e">
            <v>#REF!</v>
          </cell>
          <cell r="E84" t="e">
            <v>#REF!</v>
          </cell>
          <cell r="F84" t="e">
            <v>#REF!</v>
          </cell>
        </row>
        <row r="85">
          <cell r="C85">
            <v>3234612.82</v>
          </cell>
          <cell r="D85" t="e">
            <v>#REF!</v>
          </cell>
          <cell r="E85" t="e">
            <v>#REF!</v>
          </cell>
          <cell r="F85" t="e">
            <v>#REF!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Sheet3"/>
      <sheetName val="Sheet1"/>
      <sheetName val="Sheet2"/>
    </sheetNames>
    <sheetDataSet>
      <sheetData sheetId="0">
        <row r="72">
          <cell r="N72">
            <v>3100000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4"/>
  <sheetViews>
    <sheetView tabSelected="1" zoomScale="70" zoomScaleNormal="70" workbookViewId="0">
      <pane xSplit="5" ySplit="19" topLeftCell="F77" activePane="bottomRight" state="frozen"/>
      <selection pane="topRight" activeCell="F1" sqref="F1"/>
      <selection pane="bottomLeft" activeCell="A20" sqref="A20"/>
      <selection pane="bottomRight" activeCell="F20" sqref="F20"/>
    </sheetView>
  </sheetViews>
  <sheetFormatPr defaultRowHeight="15" outlineLevelRow="2" x14ac:dyDescent="0.25"/>
  <cols>
    <col min="1" max="1" width="17.875" bestFit="1" customWidth="1"/>
    <col min="2" max="2" width="21.125" style="9" customWidth="1"/>
    <col min="3" max="3" width="19.125" style="5" bestFit="1" customWidth="1"/>
    <col min="4" max="4" width="9.25" style="11" customWidth="1"/>
    <col min="5" max="5" width="8.125" style="11" customWidth="1"/>
    <col min="6" max="6" width="35.75" style="5" customWidth="1"/>
    <col min="7" max="7" width="18" style="5" customWidth="1"/>
    <col min="8" max="8" width="24.125" style="5" bestFit="1" customWidth="1"/>
    <col min="9" max="9" width="18" style="5" customWidth="1"/>
    <col min="10" max="10" width="6.125" style="5" bestFit="1" customWidth="1"/>
    <col min="11" max="11" width="13.5" style="5" customWidth="1"/>
    <col min="12" max="14" width="18.75" style="5" customWidth="1"/>
    <col min="15" max="15" width="6.125" style="5" customWidth="1"/>
    <col min="16" max="16" width="10.875" style="5" customWidth="1"/>
    <col min="17" max="19" width="26" style="5" customWidth="1"/>
    <col min="20" max="20" width="6.125" style="5" customWidth="1"/>
    <col min="21" max="21" width="10.875" style="5" customWidth="1"/>
    <col min="22" max="24" width="17.875" style="5" customWidth="1"/>
    <col min="25" max="25" width="6.125" style="5" customWidth="1"/>
    <col min="26" max="26" width="10.875" style="5" customWidth="1"/>
    <col min="27" max="29" width="17" style="5" customWidth="1"/>
    <col min="30" max="30" width="6.125" style="5" customWidth="1"/>
  </cols>
  <sheetData>
    <row r="1" spans="1:30" x14ac:dyDescent="0.25">
      <c r="A1" s="1" t="s">
        <v>0</v>
      </c>
      <c r="B1" s="2"/>
      <c r="C1" s="3" t="s">
        <v>1</v>
      </c>
      <c r="D1" s="4"/>
      <c r="E1" s="4"/>
      <c r="F1" s="3" t="s">
        <v>2</v>
      </c>
      <c r="K1" s="6"/>
      <c r="L1" s="7"/>
      <c r="M1" s="7"/>
      <c r="N1" s="7"/>
      <c r="P1" s="6"/>
      <c r="Q1" s="7"/>
      <c r="R1" s="7"/>
      <c r="S1" s="7"/>
      <c r="U1" s="6"/>
      <c r="V1" s="7"/>
      <c r="W1" s="7"/>
      <c r="X1" s="7"/>
      <c r="Z1" s="6"/>
      <c r="AA1" s="7"/>
      <c r="AB1" s="7"/>
      <c r="AC1" s="7"/>
    </row>
    <row r="2" spans="1:30" x14ac:dyDescent="0.25">
      <c r="A2" s="8" t="s">
        <v>3</v>
      </c>
      <c r="C2" s="3" t="s">
        <v>4</v>
      </c>
      <c r="D2" s="10"/>
      <c r="E2" s="10"/>
      <c r="F2" s="3" t="s">
        <v>64</v>
      </c>
    </row>
    <row r="3" spans="1:30" x14ac:dyDescent="0.25">
      <c r="A3" s="8" t="s">
        <v>5</v>
      </c>
      <c r="C3" s="3" t="s">
        <v>174</v>
      </c>
      <c r="D3" s="9"/>
    </row>
    <row r="4" spans="1:30" x14ac:dyDescent="0.25">
      <c r="B4" s="205" t="s">
        <v>6</v>
      </c>
      <c r="C4" s="206" t="s">
        <v>7</v>
      </c>
      <c r="D4" s="205" t="s">
        <v>8</v>
      </c>
      <c r="E4" s="208" t="s">
        <v>9</v>
      </c>
      <c r="F4" s="205" t="s">
        <v>10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</row>
    <row r="5" spans="1:30" ht="26.25" customHeight="1" x14ac:dyDescent="0.25">
      <c r="B5" s="205"/>
      <c r="C5" s="207"/>
      <c r="D5" s="205"/>
      <c r="E5" s="209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</row>
    <row r="6" spans="1:30" x14ac:dyDescent="0.25">
      <c r="B6" s="12" t="s">
        <v>11</v>
      </c>
      <c r="C6" s="13"/>
      <c r="D6" s="14"/>
      <c r="E6" s="14"/>
      <c r="F6" s="175" t="s">
        <v>12</v>
      </c>
      <c r="G6" s="175" t="s">
        <v>13</v>
      </c>
      <c r="H6" s="175" t="s">
        <v>184</v>
      </c>
      <c r="I6" s="175"/>
      <c r="J6" s="175" t="s">
        <v>63</v>
      </c>
      <c r="K6" s="14" t="s">
        <v>182</v>
      </c>
      <c r="L6" s="14" t="s">
        <v>13</v>
      </c>
      <c r="M6" s="181" t="s">
        <v>181</v>
      </c>
      <c r="N6" s="175" t="s">
        <v>13</v>
      </c>
      <c r="O6" s="14" t="s">
        <v>63</v>
      </c>
      <c r="P6" s="181" t="s">
        <v>182</v>
      </c>
      <c r="Q6" s="181" t="s">
        <v>13</v>
      </c>
      <c r="R6" s="181" t="s">
        <v>181</v>
      </c>
      <c r="S6" s="181" t="s">
        <v>13</v>
      </c>
      <c r="T6" s="14" t="s">
        <v>63</v>
      </c>
      <c r="U6" s="181" t="s">
        <v>182</v>
      </c>
      <c r="V6" s="181" t="s">
        <v>13</v>
      </c>
      <c r="W6" s="181" t="s">
        <v>181</v>
      </c>
      <c r="X6" s="181" t="s">
        <v>13</v>
      </c>
      <c r="Y6" s="14" t="s">
        <v>63</v>
      </c>
      <c r="Z6" s="181" t="s">
        <v>182</v>
      </c>
      <c r="AA6" s="181" t="s">
        <v>13</v>
      </c>
      <c r="AB6" s="181" t="s">
        <v>181</v>
      </c>
      <c r="AC6" s="181" t="s">
        <v>13</v>
      </c>
      <c r="AD6" s="167" t="s">
        <v>63</v>
      </c>
    </row>
    <row r="7" spans="1:30" hidden="1" outlineLevel="1" x14ac:dyDescent="0.25">
      <c r="B7" s="15" t="s">
        <v>14</v>
      </c>
      <c r="C7" s="197"/>
      <c r="D7" s="16"/>
      <c r="E7" s="16"/>
      <c r="F7" s="16"/>
      <c r="G7" s="15"/>
      <c r="H7" s="15"/>
      <c r="I7" s="15"/>
      <c r="J7" s="17"/>
      <c r="K7" s="16"/>
      <c r="L7" s="15"/>
      <c r="M7" s="15"/>
      <c r="N7" s="15"/>
      <c r="O7" s="17"/>
      <c r="P7" s="16"/>
      <c r="Q7" s="15"/>
      <c r="R7" s="15"/>
      <c r="S7" s="15"/>
      <c r="T7" s="17"/>
      <c r="U7" s="16"/>
      <c r="V7" s="15"/>
      <c r="W7" s="15"/>
      <c r="X7" s="15"/>
      <c r="Y7" s="17"/>
      <c r="Z7" s="16"/>
      <c r="AA7" s="15"/>
      <c r="AB7" s="15"/>
      <c r="AC7" s="15"/>
      <c r="AD7" s="17"/>
    </row>
    <row r="8" spans="1:30" s="18" customFormat="1" hidden="1" outlineLevel="1" x14ac:dyDescent="0.25">
      <c r="B8" s="15" t="s">
        <v>15</v>
      </c>
      <c r="C8" s="177"/>
      <c r="D8" s="16"/>
      <c r="E8" s="16"/>
      <c r="F8" s="16"/>
      <c r="G8" s="15"/>
      <c r="H8" s="15"/>
      <c r="I8" s="15"/>
      <c r="J8" s="20"/>
      <c r="K8" s="16"/>
      <c r="L8" s="15"/>
      <c r="M8" s="15"/>
      <c r="N8" s="15"/>
      <c r="O8" s="20"/>
      <c r="P8" s="16"/>
      <c r="Q8" s="15"/>
      <c r="R8" s="15"/>
      <c r="S8" s="15"/>
      <c r="T8" s="20"/>
      <c r="U8" s="16"/>
      <c r="V8" s="15"/>
      <c r="W8" s="15"/>
      <c r="X8" s="15"/>
      <c r="Y8" s="20"/>
      <c r="Z8" s="16"/>
      <c r="AA8" s="15"/>
      <c r="AB8" s="15"/>
      <c r="AC8" s="15"/>
      <c r="AD8" s="20"/>
    </row>
    <row r="9" spans="1:30" s="18" customFormat="1" ht="14.45" hidden="1" customHeight="1" outlineLevel="1" x14ac:dyDescent="0.25">
      <c r="B9" s="15" t="s">
        <v>16</v>
      </c>
      <c r="C9" s="178"/>
      <c r="D9" s="16"/>
      <c r="E9" s="16"/>
      <c r="F9" s="16"/>
      <c r="G9" s="15"/>
      <c r="H9" s="15"/>
      <c r="I9" s="15"/>
      <c r="J9" s="20"/>
      <c r="K9" s="16"/>
      <c r="L9" s="15"/>
      <c r="M9" s="15"/>
      <c r="N9" s="15"/>
      <c r="O9" s="20"/>
      <c r="P9" s="16"/>
      <c r="Q9" s="15"/>
      <c r="R9" s="15"/>
      <c r="S9" s="15"/>
      <c r="T9" s="20"/>
      <c r="U9" s="16"/>
      <c r="V9" s="15"/>
      <c r="W9" s="15"/>
      <c r="X9" s="15"/>
      <c r="Y9" s="20"/>
      <c r="Z9" s="16"/>
      <c r="AA9" s="15"/>
      <c r="AB9" s="15"/>
      <c r="AC9" s="15"/>
      <c r="AD9" s="20"/>
    </row>
    <row r="10" spans="1:30" hidden="1" outlineLevel="1" x14ac:dyDescent="0.25">
      <c r="B10" s="15" t="s">
        <v>17</v>
      </c>
      <c r="C10" s="15"/>
      <c r="D10" s="16"/>
      <c r="E10" s="16"/>
      <c r="F10" s="16"/>
      <c r="G10" s="15"/>
      <c r="H10" s="15"/>
      <c r="I10" s="15"/>
      <c r="J10" s="17"/>
      <c r="K10" s="16"/>
      <c r="L10" s="15"/>
      <c r="M10" s="15"/>
      <c r="N10" s="15"/>
      <c r="O10" s="17"/>
      <c r="P10" s="16"/>
      <c r="Q10" s="21"/>
      <c r="R10" s="21"/>
      <c r="S10" s="21"/>
      <c r="T10" s="17"/>
      <c r="U10" s="16"/>
      <c r="V10" s="21"/>
      <c r="W10" s="21"/>
      <c r="X10" s="21"/>
      <c r="Y10" s="17"/>
      <c r="Z10" s="16"/>
      <c r="AA10" s="15"/>
      <c r="AB10" s="15"/>
      <c r="AC10" s="15"/>
      <c r="AD10" s="17"/>
    </row>
    <row r="11" spans="1:30" hidden="1" outlineLevel="1" x14ac:dyDescent="0.25">
      <c r="B11" s="15" t="s">
        <v>18</v>
      </c>
      <c r="C11" s="15"/>
      <c r="D11" s="16"/>
      <c r="E11" s="16"/>
      <c r="F11" s="16"/>
      <c r="G11" s="15"/>
      <c r="H11" s="15"/>
      <c r="I11" s="15"/>
      <c r="J11" s="17"/>
      <c r="K11" s="16"/>
      <c r="L11" s="15"/>
      <c r="M11" s="15"/>
      <c r="N11" s="15"/>
      <c r="O11" s="17"/>
      <c r="P11" s="16"/>
      <c r="Q11" s="21"/>
      <c r="R11" s="21"/>
      <c r="S11" s="21"/>
      <c r="T11" s="17"/>
      <c r="U11" s="16"/>
      <c r="V11" s="21"/>
      <c r="W11" s="21"/>
      <c r="X11" s="21"/>
      <c r="Y11" s="17"/>
      <c r="Z11" s="16"/>
      <c r="AA11" s="15"/>
      <c r="AB11" s="15"/>
      <c r="AC11" s="15"/>
      <c r="AD11" s="17"/>
    </row>
    <row r="12" spans="1:30" hidden="1" outlineLevel="1" x14ac:dyDescent="0.25">
      <c r="B12" s="15" t="s">
        <v>19</v>
      </c>
      <c r="C12" s="15"/>
      <c r="D12" s="16"/>
      <c r="E12" s="16"/>
      <c r="F12" s="16"/>
      <c r="G12" s="15"/>
      <c r="H12" s="15"/>
      <c r="I12" s="15"/>
      <c r="J12" s="20"/>
      <c r="K12" s="16"/>
      <c r="L12" s="15"/>
      <c r="M12" s="15"/>
      <c r="N12" s="15"/>
      <c r="O12" s="20"/>
      <c r="P12" s="16"/>
      <c r="Q12" s="15"/>
      <c r="R12" s="15"/>
      <c r="S12" s="15"/>
      <c r="T12" s="20"/>
      <c r="U12" s="16"/>
      <c r="V12" s="15"/>
      <c r="W12" s="15"/>
      <c r="X12" s="15"/>
      <c r="Y12" s="20"/>
      <c r="Z12" s="16"/>
      <c r="AA12" s="15"/>
      <c r="AB12" s="15"/>
      <c r="AC12" s="15"/>
      <c r="AD12" s="20"/>
    </row>
    <row r="13" spans="1:30" hidden="1" outlineLevel="1" x14ac:dyDescent="0.25">
      <c r="B13" s="15" t="s">
        <v>20</v>
      </c>
      <c r="C13" s="177"/>
      <c r="D13" s="16"/>
      <c r="E13" s="16"/>
      <c r="F13" s="16"/>
      <c r="G13" s="15"/>
      <c r="H13" s="15"/>
      <c r="I13" s="15"/>
      <c r="J13" s="23"/>
      <c r="K13" s="16"/>
      <c r="L13" s="22"/>
      <c r="M13" s="22"/>
      <c r="N13" s="22"/>
      <c r="O13" s="23"/>
      <c r="P13" s="16"/>
      <c r="Q13" s="22"/>
      <c r="R13" s="22"/>
      <c r="S13" s="22"/>
      <c r="T13" s="23"/>
      <c r="U13" s="16"/>
      <c r="V13" s="21"/>
      <c r="W13" s="21"/>
      <c r="X13" s="21"/>
      <c r="Y13" s="23"/>
      <c r="Z13" s="16"/>
      <c r="AA13" s="15"/>
      <c r="AB13" s="15"/>
      <c r="AC13" s="15"/>
      <c r="AD13" s="23"/>
    </row>
    <row r="14" spans="1:30" hidden="1" outlineLevel="1" x14ac:dyDescent="0.25">
      <c r="B14" s="15" t="s">
        <v>21</v>
      </c>
      <c r="C14" s="15"/>
      <c r="D14" s="16"/>
      <c r="E14" s="16"/>
      <c r="F14" s="16"/>
      <c r="G14" s="15"/>
      <c r="H14" s="15"/>
      <c r="I14" s="15"/>
      <c r="J14" s="20"/>
      <c r="K14" s="16"/>
      <c r="L14" s="15"/>
      <c r="M14" s="15"/>
      <c r="N14" s="15"/>
      <c r="O14" s="20"/>
      <c r="P14" s="16"/>
      <c r="Q14" s="15"/>
      <c r="R14" s="15"/>
      <c r="S14" s="15"/>
      <c r="T14" s="20"/>
      <c r="U14" s="16"/>
      <c r="V14" s="15"/>
      <c r="W14" s="15"/>
      <c r="X14" s="15"/>
      <c r="Y14" s="20"/>
      <c r="Z14" s="16"/>
      <c r="AA14" s="15"/>
      <c r="AB14" s="15"/>
      <c r="AC14" s="15"/>
      <c r="AD14" s="20"/>
    </row>
    <row r="15" spans="1:30" hidden="1" outlineLevel="1" x14ac:dyDescent="0.25">
      <c r="B15" s="15" t="s">
        <v>22</v>
      </c>
      <c r="C15" s="15"/>
      <c r="D15" s="16"/>
      <c r="E15" s="16"/>
      <c r="F15" s="16"/>
      <c r="G15" s="15"/>
      <c r="H15" s="15"/>
      <c r="I15" s="1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0" ht="23.25" hidden="1" customHeight="1" outlineLevel="1" x14ac:dyDescent="0.25">
      <c r="B16" s="15" t="s">
        <v>23</v>
      </c>
      <c r="C16" s="15"/>
      <c r="D16" s="24"/>
      <c r="E16" s="24"/>
      <c r="F16" s="25"/>
      <c r="G16" s="19"/>
      <c r="H16" s="185"/>
      <c r="I16" s="18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1:30" hidden="1" outlineLevel="1" x14ac:dyDescent="0.25">
      <c r="B17" s="15" t="s">
        <v>24</v>
      </c>
      <c r="C17" s="15"/>
      <c r="D17" s="15"/>
      <c r="E17" s="15"/>
      <c r="F17" s="16"/>
      <c r="G17" s="15"/>
      <c r="H17" s="15"/>
      <c r="I17" s="15"/>
      <c r="J17" s="16"/>
      <c r="K17" s="16"/>
      <c r="L17" s="15"/>
      <c r="M17" s="15"/>
      <c r="N17" s="15"/>
      <c r="O17" s="16"/>
      <c r="P17" s="16"/>
      <c r="Q17" s="15"/>
      <c r="R17" s="15"/>
      <c r="S17" s="15"/>
      <c r="T17" s="16"/>
      <c r="U17" s="16"/>
      <c r="V17" s="15"/>
      <c r="W17" s="15"/>
      <c r="X17" s="15"/>
      <c r="Y17" s="16"/>
      <c r="Z17" s="16"/>
      <c r="AA17" s="15"/>
      <c r="AB17" s="15"/>
      <c r="AC17" s="15"/>
      <c r="AD17" s="16"/>
    </row>
    <row r="18" spans="1:30" ht="99" hidden="1" customHeight="1" outlineLevel="1" x14ac:dyDescent="0.25">
      <c r="B18" s="26" t="s">
        <v>25</v>
      </c>
      <c r="C18" s="15"/>
      <c r="D18" s="15"/>
      <c r="E18" s="15"/>
      <c r="F18" s="16"/>
      <c r="G18"/>
      <c r="H18"/>
      <c r="I18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hidden="1" outlineLevel="1" x14ac:dyDescent="0.25">
      <c r="B19" s="210" t="s">
        <v>26</v>
      </c>
      <c r="C19" s="211"/>
      <c r="D19" s="15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:30" collapsed="1" x14ac:dyDescent="0.25">
      <c r="A20" s="8" t="s">
        <v>27</v>
      </c>
    </row>
    <row r="21" spans="1:30" x14ac:dyDescent="0.25">
      <c r="A21" s="27"/>
      <c r="B21" s="28"/>
      <c r="C21" s="29"/>
      <c r="D21" s="30"/>
      <c r="E21" s="30"/>
      <c r="F21" s="29"/>
      <c r="G21" s="29"/>
      <c r="H21" s="176"/>
      <c r="I21" s="176"/>
      <c r="J21" s="29"/>
      <c r="K21" s="29"/>
      <c r="L21" s="29"/>
      <c r="M21" s="176"/>
      <c r="N21" s="176"/>
      <c r="O21" s="29"/>
      <c r="P21" s="29"/>
      <c r="Q21" s="29"/>
      <c r="R21" s="176"/>
      <c r="S21" s="176"/>
      <c r="T21" s="29"/>
      <c r="U21" s="29"/>
      <c r="V21" s="29"/>
      <c r="W21" s="176"/>
      <c r="X21" s="176"/>
      <c r="Y21" s="29"/>
      <c r="Z21" s="168"/>
      <c r="AA21" s="168"/>
      <c r="AB21" s="176"/>
      <c r="AC21" s="176"/>
      <c r="AD21" s="168"/>
    </row>
    <row r="22" spans="1:30" hidden="1" outlineLevel="1" x14ac:dyDescent="0.25">
      <c r="B22" s="31" t="s">
        <v>28</v>
      </c>
      <c r="C22" s="14" t="s">
        <v>29</v>
      </c>
      <c r="D22" s="14"/>
      <c r="E22" s="14"/>
      <c r="F22" s="175" t="s">
        <v>182</v>
      </c>
      <c r="G22" s="175" t="s">
        <v>13</v>
      </c>
      <c r="H22" s="175" t="s">
        <v>181</v>
      </c>
      <c r="I22" s="175" t="s">
        <v>13</v>
      </c>
      <c r="J22" s="14" t="s">
        <v>30</v>
      </c>
      <c r="K22" s="175" t="s">
        <v>182</v>
      </c>
      <c r="L22" s="175" t="s">
        <v>13</v>
      </c>
      <c r="M22" s="175" t="s">
        <v>181</v>
      </c>
      <c r="N22" s="175" t="s">
        <v>13</v>
      </c>
      <c r="O22" s="14" t="s">
        <v>30</v>
      </c>
      <c r="P22" s="175" t="s">
        <v>182</v>
      </c>
      <c r="Q22" s="175" t="s">
        <v>13</v>
      </c>
      <c r="R22" s="175" t="s">
        <v>181</v>
      </c>
      <c r="S22" s="175" t="s">
        <v>13</v>
      </c>
      <c r="T22" s="175" t="s">
        <v>30</v>
      </c>
      <c r="U22" s="175" t="s">
        <v>182</v>
      </c>
      <c r="V22" s="175" t="s">
        <v>13</v>
      </c>
      <c r="W22" s="175" t="s">
        <v>181</v>
      </c>
      <c r="X22" s="175" t="s">
        <v>13</v>
      </c>
      <c r="Y22" s="14" t="s">
        <v>30</v>
      </c>
      <c r="Z22" s="175" t="s">
        <v>182</v>
      </c>
      <c r="AA22" s="175" t="s">
        <v>13</v>
      </c>
      <c r="AB22" s="175" t="s">
        <v>181</v>
      </c>
      <c r="AC22" s="175" t="s">
        <v>13</v>
      </c>
      <c r="AD22" s="167" t="s">
        <v>30</v>
      </c>
    </row>
    <row r="23" spans="1:30" hidden="1" outlineLevel="1" x14ac:dyDescent="0.25">
      <c r="B23" s="179" t="s">
        <v>176</v>
      </c>
      <c r="C23" s="33">
        <v>2</v>
      </c>
      <c r="D23" s="33">
        <v>20</v>
      </c>
      <c r="E23" s="34">
        <f>C23*D23/100</f>
        <v>0.4</v>
      </c>
      <c r="F23" s="35"/>
      <c r="G23" s="20"/>
      <c r="H23" s="20"/>
      <c r="I23" s="20"/>
      <c r="J23" s="36" t="e">
        <f>AVERAGE(G23:I23)*D23/100</f>
        <v>#DIV/0!</v>
      </c>
      <c r="K23" s="35"/>
      <c r="L23" s="20"/>
      <c r="M23" s="20"/>
      <c r="N23" s="20"/>
      <c r="O23" s="36" t="e">
        <f>AVERAGE(L23:N23)*D23/100</f>
        <v>#DIV/0!</v>
      </c>
      <c r="P23" s="35"/>
      <c r="Q23" s="20"/>
      <c r="R23" s="20"/>
      <c r="S23" s="20"/>
      <c r="T23" s="36" t="e">
        <f>AVERAGE(Q23:S23)*D23/100</f>
        <v>#DIV/0!</v>
      </c>
      <c r="U23" s="35"/>
      <c r="V23" s="20"/>
      <c r="W23" s="20"/>
      <c r="X23" s="20"/>
      <c r="Y23" s="36" t="e">
        <f>AVERAGE(V23:X23)*D23/100</f>
        <v>#DIV/0!</v>
      </c>
      <c r="Z23" s="35"/>
      <c r="AA23" s="20"/>
      <c r="AB23" s="20"/>
      <c r="AC23" s="20"/>
      <c r="AD23" s="36" t="e">
        <f>AVERAGE(AA23:AC23)*D23/100</f>
        <v>#DIV/0!</v>
      </c>
    </row>
    <row r="24" spans="1:30" hidden="1" outlineLevel="1" x14ac:dyDescent="0.25">
      <c r="B24" s="179" t="s">
        <v>177</v>
      </c>
      <c r="C24" s="33">
        <v>1</v>
      </c>
      <c r="D24" s="33">
        <v>20</v>
      </c>
      <c r="E24" s="34">
        <f t="shared" ref="E24:E27" si="0">C24*D24/100</f>
        <v>0.2</v>
      </c>
      <c r="F24" s="35"/>
      <c r="G24" s="20"/>
      <c r="H24" s="20"/>
      <c r="I24" s="20"/>
      <c r="J24" s="36" t="e">
        <f t="shared" ref="J24:J27" si="1">AVERAGE(G24:I24)*D24/100</f>
        <v>#DIV/0!</v>
      </c>
      <c r="K24" s="35"/>
      <c r="L24" s="20"/>
      <c r="M24" s="20"/>
      <c r="N24" s="20"/>
      <c r="O24" s="36" t="e">
        <f>AVERAGE(L24:N24)*D24/100</f>
        <v>#DIV/0!</v>
      </c>
      <c r="P24" s="35"/>
      <c r="Q24" s="20"/>
      <c r="R24" s="20"/>
      <c r="S24" s="20"/>
      <c r="T24" s="36" t="e">
        <f>AVERAGE(Q24:S24)*D24/100</f>
        <v>#DIV/0!</v>
      </c>
      <c r="U24" s="35"/>
      <c r="V24" s="20"/>
      <c r="W24" s="20"/>
      <c r="X24" s="20"/>
      <c r="Y24" s="36" t="e">
        <f>AVERAGE(V24:X24)*D24/100</f>
        <v>#DIV/0!</v>
      </c>
      <c r="Z24" s="35"/>
      <c r="AA24" s="20"/>
      <c r="AB24" s="20"/>
      <c r="AC24" s="20"/>
      <c r="AD24" s="36" t="e">
        <f t="shared" ref="AD24:AD26" si="2">AVERAGE(AA24:AC24)*D24/100</f>
        <v>#DIV/0!</v>
      </c>
    </row>
    <row r="25" spans="1:30" s="37" customFormat="1" hidden="1" outlineLevel="1" x14ac:dyDescent="0.25">
      <c r="B25" s="179" t="s">
        <v>178</v>
      </c>
      <c r="C25" s="33">
        <v>1</v>
      </c>
      <c r="D25" s="33">
        <v>20</v>
      </c>
      <c r="E25" s="34">
        <f t="shared" si="0"/>
        <v>0.2</v>
      </c>
      <c r="F25" s="35"/>
      <c r="G25" s="20"/>
      <c r="H25" s="20"/>
      <c r="I25" s="20"/>
      <c r="J25" s="36" t="e">
        <f t="shared" si="1"/>
        <v>#DIV/0!</v>
      </c>
      <c r="K25" s="35"/>
      <c r="L25" s="20"/>
      <c r="M25" s="20"/>
      <c r="N25" s="20"/>
      <c r="O25" s="36" t="e">
        <f t="shared" ref="O25:O26" si="3">AVERAGE(L25:N25)*D25/100</f>
        <v>#DIV/0!</v>
      </c>
      <c r="P25" s="35"/>
      <c r="Q25" s="20"/>
      <c r="R25" s="20"/>
      <c r="S25" s="20"/>
      <c r="T25" s="36" t="e">
        <f>AVERAGE(Q25:S25)*D25/100</f>
        <v>#DIV/0!</v>
      </c>
      <c r="U25" s="35"/>
      <c r="V25" s="20"/>
      <c r="W25" s="20"/>
      <c r="X25" s="20"/>
      <c r="Y25" s="36" t="e">
        <f t="shared" ref="Y25" si="4">AVERAGE(V25:X25)*D25/100</f>
        <v>#DIV/0!</v>
      </c>
      <c r="Z25" s="35"/>
      <c r="AA25" s="20"/>
      <c r="AB25" s="20"/>
      <c r="AC25" s="20"/>
      <c r="AD25" s="36" t="e">
        <f t="shared" si="2"/>
        <v>#DIV/0!</v>
      </c>
    </row>
    <row r="26" spans="1:30" s="37" customFormat="1" hidden="1" outlineLevel="1" x14ac:dyDescent="0.25">
      <c r="B26" s="179" t="s">
        <v>179</v>
      </c>
      <c r="C26" s="33">
        <v>1</v>
      </c>
      <c r="D26" s="33">
        <v>20</v>
      </c>
      <c r="E26" s="34">
        <f t="shared" si="0"/>
        <v>0.2</v>
      </c>
      <c r="F26" s="35"/>
      <c r="G26" s="20"/>
      <c r="H26" s="20"/>
      <c r="I26" s="20"/>
      <c r="J26" s="36" t="e">
        <f t="shared" si="1"/>
        <v>#DIV/0!</v>
      </c>
      <c r="K26" s="35"/>
      <c r="L26" s="20"/>
      <c r="M26" s="20"/>
      <c r="N26" s="20"/>
      <c r="O26" s="36" t="e">
        <f t="shared" si="3"/>
        <v>#DIV/0!</v>
      </c>
      <c r="P26" s="35"/>
      <c r="Q26" s="20"/>
      <c r="R26" s="20"/>
      <c r="S26" s="20"/>
      <c r="T26" s="36" t="e">
        <f>AVERAGE(Q26:S26)*D26/100</f>
        <v>#DIV/0!</v>
      </c>
      <c r="U26" s="35"/>
      <c r="V26" s="20"/>
      <c r="W26" s="20"/>
      <c r="X26" s="20"/>
      <c r="Y26" s="36" t="e">
        <f>AVERAGE(V26:X26)*D26/100</f>
        <v>#DIV/0!</v>
      </c>
      <c r="Z26" s="35"/>
      <c r="AA26" s="20"/>
      <c r="AB26" s="20"/>
      <c r="AC26" s="20"/>
      <c r="AD26" s="36" t="e">
        <f t="shared" si="2"/>
        <v>#DIV/0!</v>
      </c>
    </row>
    <row r="27" spans="1:30" s="37" customFormat="1" hidden="1" outlineLevel="1" x14ac:dyDescent="0.25">
      <c r="B27" s="179" t="s">
        <v>180</v>
      </c>
      <c r="C27" s="33">
        <v>1</v>
      </c>
      <c r="D27" s="33">
        <v>20</v>
      </c>
      <c r="E27" s="34">
        <f t="shared" si="0"/>
        <v>0.2</v>
      </c>
      <c r="F27" s="35"/>
      <c r="G27" s="20"/>
      <c r="H27" s="20"/>
      <c r="I27" s="20"/>
      <c r="J27" s="36" t="e">
        <f t="shared" si="1"/>
        <v>#DIV/0!</v>
      </c>
      <c r="K27" s="35"/>
      <c r="L27" s="20"/>
      <c r="M27" s="20"/>
      <c r="N27" s="20"/>
      <c r="O27" s="36" t="e">
        <f>AVERAGE(L27:N27)*D27/100</f>
        <v>#DIV/0!</v>
      </c>
      <c r="P27" s="35"/>
      <c r="Q27" s="20"/>
      <c r="R27" s="20"/>
      <c r="S27" s="20"/>
      <c r="T27" s="36" t="e">
        <f>AVERAGE(Q27:S27)*D27/100</f>
        <v>#DIV/0!</v>
      </c>
      <c r="U27" s="35"/>
      <c r="V27" s="20"/>
      <c r="W27" s="20"/>
      <c r="X27" s="20"/>
      <c r="Y27" s="36" t="e">
        <f>AVERAGE(V27:X27)*D27/100</f>
        <v>#DIV/0!</v>
      </c>
      <c r="Z27" s="35"/>
      <c r="AA27" s="20"/>
      <c r="AB27" s="20"/>
      <c r="AC27" s="20"/>
      <c r="AD27" s="36" t="e">
        <f>AVERAGE(AA27:AC27)*D27/100</f>
        <v>#DIV/0!</v>
      </c>
    </row>
    <row r="28" spans="1:30" s="37" customFormat="1" hidden="1" outlineLevel="1" x14ac:dyDescent="0.25">
      <c r="B28" s="32"/>
      <c r="C28" s="38" t="s">
        <v>32</v>
      </c>
      <c r="D28" s="38">
        <v>25</v>
      </c>
      <c r="E28" s="64">
        <f>SUM(E23:E27)*$D28/100</f>
        <v>0.3</v>
      </c>
      <c r="F28" s="159"/>
      <c r="G28" s="159"/>
      <c r="H28" s="159"/>
      <c r="I28" s="159"/>
      <c r="J28" s="64" t="e">
        <f>SUM(J23:J27)*$D28/100</f>
        <v>#DIV/0!</v>
      </c>
      <c r="K28" s="159"/>
      <c r="L28" s="159"/>
      <c r="M28" s="159"/>
      <c r="N28" s="159"/>
      <c r="O28" s="64" t="e">
        <f>SUM(O23:O27)*$D28/100</f>
        <v>#DIV/0!</v>
      </c>
      <c r="P28" s="159"/>
      <c r="Q28" s="159"/>
      <c r="R28" s="159"/>
      <c r="S28" s="159"/>
      <c r="T28" s="64" t="e">
        <f>SUM(T23:T27)*$D28/100</f>
        <v>#DIV/0!</v>
      </c>
      <c r="U28" s="159"/>
      <c r="V28" s="159"/>
      <c r="W28" s="159"/>
      <c r="X28" s="159"/>
      <c r="Y28" s="64" t="e">
        <f>SUM(Y23:Y27)*$D28/100</f>
        <v>#DIV/0!</v>
      </c>
      <c r="Z28" s="159"/>
      <c r="AA28" s="159"/>
      <c r="AB28" s="159"/>
      <c r="AC28" s="159"/>
      <c r="AD28" s="64" t="e">
        <f>SUM(AD23:AD27)*$D28/100</f>
        <v>#DIV/0!</v>
      </c>
    </row>
    <row r="29" spans="1:30" s="37" customFormat="1" hidden="1" outlineLevel="1" x14ac:dyDescent="0.25">
      <c r="B29" s="31" t="s">
        <v>33</v>
      </c>
      <c r="C29" s="39"/>
      <c r="D29" s="14"/>
      <c r="E29" s="40"/>
      <c r="F29" s="14"/>
      <c r="G29" s="14"/>
      <c r="H29" s="175"/>
      <c r="I29" s="175"/>
      <c r="J29" s="41"/>
      <c r="K29" s="14"/>
      <c r="L29" s="14"/>
      <c r="M29" s="175"/>
      <c r="N29" s="175"/>
      <c r="O29" s="14"/>
      <c r="P29" s="175"/>
      <c r="Q29" s="175"/>
      <c r="R29" s="175"/>
      <c r="S29" s="175"/>
      <c r="T29" s="175"/>
      <c r="U29" s="14"/>
      <c r="V29" s="14"/>
      <c r="W29" s="175"/>
      <c r="X29" s="175"/>
      <c r="Y29" s="14"/>
      <c r="Z29" s="167"/>
      <c r="AA29" s="167"/>
      <c r="AB29" s="175"/>
      <c r="AC29" s="175"/>
      <c r="AD29" s="167"/>
    </row>
    <row r="30" spans="1:30" s="37" customFormat="1" ht="33.75" hidden="1" outlineLevel="1" x14ac:dyDescent="0.25">
      <c r="B30" s="179" t="s">
        <v>34</v>
      </c>
      <c r="C30" s="33">
        <v>1</v>
      </c>
      <c r="D30" s="33">
        <v>33</v>
      </c>
      <c r="E30" s="34">
        <f>C30*D30/100</f>
        <v>0.33</v>
      </c>
      <c r="F30" s="35"/>
      <c r="G30" s="20"/>
      <c r="H30" s="20"/>
      <c r="I30" s="20"/>
      <c r="J30" s="36" t="e">
        <f>AVERAGE(G30:I30)*D30/100</f>
        <v>#DIV/0!</v>
      </c>
      <c r="K30" s="35"/>
      <c r="L30" s="20"/>
      <c r="M30" s="20"/>
      <c r="N30" s="20"/>
      <c r="O30" s="36" t="e">
        <f>AVERAGE(L30:N30)*D30/100</f>
        <v>#DIV/0!</v>
      </c>
      <c r="P30" s="35"/>
      <c r="Q30" s="20"/>
      <c r="R30" s="20"/>
      <c r="S30" s="20"/>
      <c r="T30" s="36" t="e">
        <f>AVERAGE(Q30:S30)*D30/100</f>
        <v>#DIV/0!</v>
      </c>
      <c r="U30" s="35"/>
      <c r="V30" s="20"/>
      <c r="W30" s="20"/>
      <c r="X30" s="20"/>
      <c r="Y30" s="36" t="e">
        <f>AVERAGE(V30:X30)*D30/100</f>
        <v>#DIV/0!</v>
      </c>
      <c r="Z30" s="35" t="s">
        <v>31</v>
      </c>
      <c r="AA30" s="20"/>
      <c r="AB30" s="20"/>
      <c r="AC30" s="20"/>
      <c r="AD30" s="36" t="e">
        <f>AVERAGE(AA30:AC30)*D30/100</f>
        <v>#DIV/0!</v>
      </c>
    </row>
    <row r="31" spans="1:30" hidden="1" outlineLevel="1" x14ac:dyDescent="0.25">
      <c r="B31" s="179" t="s">
        <v>35</v>
      </c>
      <c r="C31" s="33">
        <v>1</v>
      </c>
      <c r="D31" s="33">
        <v>34</v>
      </c>
      <c r="E31" s="34">
        <f t="shared" ref="E31:E32" si="5">C31*D31/100</f>
        <v>0.34</v>
      </c>
      <c r="F31" s="35"/>
      <c r="G31" s="20"/>
      <c r="H31" s="20"/>
      <c r="I31" s="20"/>
      <c r="J31" s="36" t="e">
        <f t="shared" ref="J31:J32" si="6">AVERAGE(G31:I31)*D31/100</f>
        <v>#DIV/0!</v>
      </c>
      <c r="K31" s="35"/>
      <c r="L31" s="20"/>
      <c r="M31" s="20"/>
      <c r="N31" s="20"/>
      <c r="O31" s="36" t="e">
        <f t="shared" ref="O31" si="7">AVERAGE(L31:N31)*D31/100</f>
        <v>#DIV/0!</v>
      </c>
      <c r="P31" s="35"/>
      <c r="Q31" s="20"/>
      <c r="R31" s="20"/>
      <c r="S31" s="20"/>
      <c r="T31" s="36" t="e">
        <f>AVERAGE(Q31:S31)*D31/100</f>
        <v>#DIV/0!</v>
      </c>
      <c r="U31" s="35"/>
      <c r="V31" s="20"/>
      <c r="W31" s="20"/>
      <c r="X31" s="20"/>
      <c r="Y31" s="36" t="e">
        <f>AVERAGE(V31:X31)*D31/100</f>
        <v>#DIV/0!</v>
      </c>
      <c r="Z31" s="35" t="s">
        <v>31</v>
      </c>
      <c r="AA31" s="20"/>
      <c r="AB31" s="20"/>
      <c r="AC31" s="20"/>
      <c r="AD31" s="36" t="e">
        <f>AVERAGE(AA31:AC31)*D31/100</f>
        <v>#DIV/0!</v>
      </c>
    </row>
    <row r="32" spans="1:30" s="37" customFormat="1" ht="22.5" hidden="1" customHeight="1" outlineLevel="1" x14ac:dyDescent="0.25">
      <c r="B32" s="179" t="s">
        <v>36</v>
      </c>
      <c r="C32" s="33">
        <v>1</v>
      </c>
      <c r="D32" s="33">
        <v>33</v>
      </c>
      <c r="E32" s="34">
        <f t="shared" si="5"/>
        <v>0.33</v>
      </c>
      <c r="F32" s="35"/>
      <c r="G32" s="20"/>
      <c r="H32" s="20"/>
      <c r="I32" s="20"/>
      <c r="J32" s="36" t="e">
        <f t="shared" si="6"/>
        <v>#DIV/0!</v>
      </c>
      <c r="K32" s="35"/>
      <c r="L32" s="20"/>
      <c r="M32" s="20"/>
      <c r="N32" s="20"/>
      <c r="O32" s="36" t="e">
        <f>AVERAGE(L32:N32)*D32/100</f>
        <v>#DIV/0!</v>
      </c>
      <c r="P32" s="35"/>
      <c r="Q32" s="20"/>
      <c r="R32" s="20"/>
      <c r="S32" s="20"/>
      <c r="T32" s="36" t="e">
        <f t="shared" ref="T32" si="8">AVERAGE(Q32:S32)*D32/100</f>
        <v>#DIV/0!</v>
      </c>
      <c r="U32" s="35"/>
      <c r="V32" s="20"/>
      <c r="W32" s="20"/>
      <c r="X32" s="20"/>
      <c r="Y32" s="36" t="e">
        <f>AVERAGE(V32:X32)*D32/100</f>
        <v>#DIV/0!</v>
      </c>
      <c r="Z32" s="35" t="s">
        <v>31</v>
      </c>
      <c r="AA32" s="20"/>
      <c r="AB32" s="20"/>
      <c r="AC32" s="20"/>
      <c r="AD32" s="36" t="e">
        <f>AVERAGE(AA32:AC32)*D32/100</f>
        <v>#DIV/0!</v>
      </c>
    </row>
    <row r="33" spans="1:30" s="37" customFormat="1" ht="33.75" hidden="1" outlineLevel="1" x14ac:dyDescent="0.25">
      <c r="B33" s="42" t="s">
        <v>37</v>
      </c>
      <c r="C33" s="43"/>
      <c r="D33" s="43"/>
      <c r="E33" s="44"/>
      <c r="F33" s="45"/>
      <c r="G33" s="46"/>
      <c r="H33" s="46"/>
      <c r="I33" s="46"/>
      <c r="J33" s="47"/>
      <c r="K33" s="45"/>
      <c r="L33" s="46"/>
      <c r="M33" s="46"/>
      <c r="N33" s="46"/>
      <c r="O33" s="48"/>
      <c r="P33" s="45"/>
      <c r="Q33" s="46"/>
      <c r="R33" s="46"/>
      <c r="S33" s="46"/>
      <c r="T33" s="48"/>
      <c r="U33" s="45"/>
      <c r="V33" s="46"/>
      <c r="W33" s="46"/>
      <c r="X33" s="46"/>
      <c r="Y33" s="48"/>
      <c r="Z33" s="45"/>
      <c r="AA33" s="46"/>
      <c r="AB33" s="46"/>
      <c r="AC33" s="46"/>
      <c r="AD33" s="48"/>
    </row>
    <row r="34" spans="1:30" s="37" customFormat="1" hidden="1" outlineLevel="1" x14ac:dyDescent="0.25">
      <c r="B34" s="32"/>
      <c r="C34" s="38" t="s">
        <v>38</v>
      </c>
      <c r="D34" s="38">
        <v>15</v>
      </c>
      <c r="E34" s="64">
        <f>SUM(E30:E33)*D34/100</f>
        <v>0.15</v>
      </c>
      <c r="F34" s="159"/>
      <c r="G34" s="161"/>
      <c r="H34" s="161"/>
      <c r="I34" s="161"/>
      <c r="J34" s="170" t="e">
        <f>SUM(J30:J33)*D34/100</f>
        <v>#DIV/0!</v>
      </c>
      <c r="K34" s="159"/>
      <c r="L34" s="161"/>
      <c r="M34" s="161"/>
      <c r="N34" s="161"/>
      <c r="O34" s="171" t="e">
        <f>SUM(O30:O33)*D34/100</f>
        <v>#DIV/0!</v>
      </c>
      <c r="P34" s="159"/>
      <c r="Q34" s="161"/>
      <c r="R34" s="161"/>
      <c r="S34" s="161"/>
      <c r="T34" s="171" t="e">
        <f>SUM(T30:T33)*D34/100</f>
        <v>#DIV/0!</v>
      </c>
      <c r="U34" s="159"/>
      <c r="V34" s="161"/>
      <c r="W34" s="161"/>
      <c r="X34" s="161"/>
      <c r="Y34" s="171" t="e">
        <f>SUM(Y30:Y33)*D34/100</f>
        <v>#DIV/0!</v>
      </c>
      <c r="Z34" s="159"/>
      <c r="AA34" s="161"/>
      <c r="AB34" s="161"/>
      <c r="AC34" s="161"/>
      <c r="AD34" s="171" t="e">
        <f>SUM(AD30:AD33)*D34/100</f>
        <v>#DIV/0!</v>
      </c>
    </row>
    <row r="35" spans="1:30" s="37" customFormat="1" hidden="1" outlineLevel="1" x14ac:dyDescent="0.25">
      <c r="B35" s="49"/>
      <c r="C35" s="49"/>
      <c r="D35" s="49"/>
      <c r="E35" s="50"/>
      <c r="F35" s="51"/>
      <c r="G35" s="51"/>
      <c r="H35" s="51"/>
      <c r="I35" s="51"/>
      <c r="J35" s="52"/>
      <c r="K35" s="51"/>
      <c r="L35" s="51"/>
      <c r="M35" s="51"/>
      <c r="N35" s="51"/>
      <c r="O35" s="53"/>
      <c r="P35" s="51"/>
      <c r="Q35" s="51"/>
      <c r="R35" s="51"/>
      <c r="S35" s="51"/>
      <c r="T35" s="53"/>
      <c r="U35" s="51"/>
      <c r="V35" s="51"/>
      <c r="W35" s="51"/>
      <c r="X35" s="51"/>
      <c r="Y35" s="53"/>
      <c r="Z35" s="51"/>
      <c r="AA35" s="51"/>
      <c r="AB35" s="51"/>
      <c r="AC35" s="51"/>
      <c r="AD35" s="53"/>
    </row>
    <row r="36" spans="1:30" s="37" customFormat="1" collapsed="1" x14ac:dyDescent="0.25">
      <c r="A36" s="8" t="s">
        <v>39</v>
      </c>
      <c r="B36" s="9"/>
      <c r="E36" s="54"/>
      <c r="F36" s="5"/>
      <c r="G36" s="5"/>
      <c r="H36" s="5"/>
      <c r="I36" s="5"/>
      <c r="J36" s="5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37" customFormat="1" x14ac:dyDescent="0.25">
      <c r="B37" s="27"/>
      <c r="C37" s="56"/>
      <c r="D37" s="57"/>
      <c r="E37" s="58"/>
      <c r="F37" s="57"/>
      <c r="G37" s="7"/>
      <c r="H37" s="7"/>
      <c r="I37" s="7"/>
      <c r="J37" s="59"/>
      <c r="K37" s="57"/>
      <c r="L37" s="7"/>
      <c r="M37" s="7"/>
      <c r="N37" s="7"/>
      <c r="O37" s="7"/>
      <c r="P37" s="57"/>
      <c r="Q37" s="7"/>
      <c r="R37" s="7"/>
      <c r="S37" s="7"/>
      <c r="T37" s="7"/>
      <c r="U37" s="57"/>
      <c r="V37" s="7"/>
      <c r="W37" s="7"/>
      <c r="X37" s="7"/>
      <c r="Y37" s="7"/>
      <c r="Z37" s="57"/>
      <c r="AA37" s="7"/>
      <c r="AB37" s="7"/>
      <c r="AC37" s="7"/>
      <c r="AD37" s="7"/>
    </row>
    <row r="38" spans="1:30" s="37" customFormat="1" ht="15" hidden="1" customHeight="1" outlineLevel="1" x14ac:dyDescent="0.25">
      <c r="B38" s="31" t="s">
        <v>40</v>
      </c>
      <c r="C38" s="39"/>
      <c r="D38" s="14"/>
      <c r="E38" s="40"/>
      <c r="F38" s="175" t="s">
        <v>182</v>
      </c>
      <c r="G38" s="175" t="s">
        <v>13</v>
      </c>
      <c r="H38" s="175" t="s">
        <v>181</v>
      </c>
      <c r="I38" s="175" t="s">
        <v>13</v>
      </c>
      <c r="J38" s="60"/>
      <c r="K38" s="14"/>
      <c r="L38" s="14"/>
      <c r="M38" s="175"/>
      <c r="N38" s="175"/>
      <c r="O38" s="14"/>
      <c r="P38" s="14"/>
      <c r="Q38" s="14"/>
      <c r="R38" s="175"/>
      <c r="S38" s="175"/>
      <c r="T38" s="14"/>
      <c r="U38" s="14"/>
      <c r="V38" s="14"/>
      <c r="W38" s="175"/>
      <c r="X38" s="175"/>
      <c r="Y38" s="14"/>
      <c r="Z38" s="167"/>
      <c r="AA38" s="167"/>
      <c r="AB38" s="175"/>
      <c r="AC38" s="175"/>
      <c r="AD38" s="167"/>
    </row>
    <row r="39" spans="1:30" s="37" customFormat="1" hidden="1" outlineLevel="1" x14ac:dyDescent="0.25">
      <c r="B39" s="180"/>
      <c r="C39" s="33"/>
      <c r="D39" s="33"/>
      <c r="E39" s="34">
        <f>C39*D39/100</f>
        <v>0</v>
      </c>
      <c r="F39" s="35"/>
      <c r="G39" s="35"/>
      <c r="H39" s="35"/>
      <c r="I39" s="35"/>
      <c r="J39" s="36" t="e">
        <f>AVERAGE(G39:I39)*D39/100</f>
        <v>#DIV/0!</v>
      </c>
      <c r="K39" s="35"/>
      <c r="L39" s="35"/>
      <c r="M39" s="35"/>
      <c r="N39" s="35"/>
      <c r="O39" s="36" t="e">
        <f>AVERAGE(L39:N39)*D39/100</f>
        <v>#DIV/0!</v>
      </c>
      <c r="P39" s="35"/>
      <c r="Q39" s="35"/>
      <c r="R39" s="35"/>
      <c r="S39" s="35"/>
      <c r="T39" s="36" t="e">
        <f>AVERAGE(Q39:S39)*D39/100</f>
        <v>#DIV/0!</v>
      </c>
      <c r="U39" s="35"/>
      <c r="V39" s="35"/>
      <c r="W39" s="35"/>
      <c r="X39" s="35"/>
      <c r="Y39" s="36" t="e">
        <f>AVERAGE(V39:X39)*D39/100</f>
        <v>#DIV/0!</v>
      </c>
      <c r="Z39" s="35"/>
      <c r="AA39" s="35"/>
      <c r="AB39" s="35"/>
      <c r="AC39" s="35"/>
      <c r="AD39" s="36" t="e">
        <f>AVERAGE(AA39:AC39)*D39/100</f>
        <v>#DIV/0!</v>
      </c>
    </row>
    <row r="40" spans="1:30" s="198" customFormat="1" hidden="1" outlineLevel="1" x14ac:dyDescent="0.25">
      <c r="B40" s="32"/>
      <c r="C40" s="33"/>
      <c r="D40" s="33"/>
      <c r="E40" s="34">
        <f t="shared" ref="E40:E46" si="9">C40*D40/100</f>
        <v>0</v>
      </c>
      <c r="F40" s="35"/>
      <c r="G40" s="35"/>
      <c r="H40" s="35"/>
      <c r="I40" s="35"/>
      <c r="J40" s="36" t="e">
        <f t="shared" ref="J40:J45" si="10">AVERAGE(G40:I40)*D40/100</f>
        <v>#DIV/0!</v>
      </c>
      <c r="K40" s="35"/>
      <c r="L40" s="35"/>
      <c r="M40" s="35"/>
      <c r="N40" s="35"/>
      <c r="O40" s="36" t="e">
        <f>AVERAGE(L40:N40)*D40/100</f>
        <v>#DIV/0!</v>
      </c>
      <c r="P40" s="35"/>
      <c r="Q40" s="35"/>
      <c r="R40" s="35"/>
      <c r="S40" s="35"/>
      <c r="T40" s="36" t="e">
        <f t="shared" ref="T40:T44" si="11">AVERAGE(Q40:S40)*D40/100</f>
        <v>#DIV/0!</v>
      </c>
      <c r="U40" s="35"/>
      <c r="V40" s="35"/>
      <c r="W40" s="35"/>
      <c r="X40" s="35"/>
      <c r="Y40" s="36" t="e">
        <f>AVERAGE(V40:X40)*D40/100</f>
        <v>#DIV/0!</v>
      </c>
      <c r="Z40" s="35"/>
      <c r="AA40" s="35"/>
      <c r="AB40" s="35"/>
      <c r="AC40" s="35"/>
      <c r="AD40" s="36" t="e">
        <f t="shared" ref="AD40:AD45" si="12">AVERAGE(AA40:AC40)*D40/100</f>
        <v>#DIV/0!</v>
      </c>
    </row>
    <row r="41" spans="1:30" s="57" customFormat="1" hidden="1" outlineLevel="1" x14ac:dyDescent="0.25">
      <c r="B41" s="32"/>
      <c r="C41" s="33"/>
      <c r="D41" s="33"/>
      <c r="E41" s="34">
        <f t="shared" si="9"/>
        <v>0</v>
      </c>
      <c r="F41" s="35"/>
      <c r="G41" s="35"/>
      <c r="H41" s="35"/>
      <c r="I41" s="35"/>
      <c r="J41" s="36" t="e">
        <f t="shared" si="10"/>
        <v>#DIV/0!</v>
      </c>
      <c r="K41" s="35"/>
      <c r="L41" s="35"/>
      <c r="M41" s="35"/>
      <c r="N41" s="35"/>
      <c r="O41" s="36" t="e">
        <f t="shared" ref="O41:O45" si="13">AVERAGE(L41:N41)*D41/100</f>
        <v>#DIV/0!</v>
      </c>
      <c r="P41" s="35"/>
      <c r="Q41" s="35"/>
      <c r="R41" s="35"/>
      <c r="S41" s="35"/>
      <c r="T41" s="36" t="e">
        <f t="shared" si="11"/>
        <v>#DIV/0!</v>
      </c>
      <c r="U41" s="35"/>
      <c r="V41" s="35"/>
      <c r="W41" s="35"/>
      <c r="X41" s="35"/>
      <c r="Y41" s="36" t="e">
        <f t="shared" ref="Y41:Y45" si="14">AVERAGE(V41:X41)*D41/100</f>
        <v>#DIV/0!</v>
      </c>
      <c r="Z41" s="35"/>
      <c r="AA41" s="35"/>
      <c r="AB41" s="35"/>
      <c r="AC41" s="35"/>
      <c r="AD41" s="36" t="e">
        <f t="shared" si="12"/>
        <v>#DIV/0!</v>
      </c>
    </row>
    <row r="42" spans="1:30" s="57" customFormat="1" hidden="1" outlineLevel="1" x14ac:dyDescent="0.25">
      <c r="B42" s="180"/>
      <c r="C42" s="33"/>
      <c r="D42" s="33"/>
      <c r="E42" s="34">
        <f t="shared" si="9"/>
        <v>0</v>
      </c>
      <c r="F42" s="35"/>
      <c r="G42" s="35"/>
      <c r="H42" s="35"/>
      <c r="I42" s="35"/>
      <c r="J42" s="36" t="e">
        <f t="shared" si="10"/>
        <v>#DIV/0!</v>
      </c>
      <c r="K42" s="35"/>
      <c r="L42" s="35"/>
      <c r="M42" s="35"/>
      <c r="N42" s="35"/>
      <c r="O42" s="36" t="e">
        <f>AVERAGE(L42:N42)*D42/100</f>
        <v>#DIV/0!</v>
      </c>
      <c r="P42" s="35"/>
      <c r="Q42" s="35"/>
      <c r="R42" s="35"/>
      <c r="S42" s="35"/>
      <c r="T42" s="36" t="e">
        <f t="shared" si="11"/>
        <v>#DIV/0!</v>
      </c>
      <c r="U42" s="35"/>
      <c r="V42" s="35"/>
      <c r="W42" s="35"/>
      <c r="X42" s="35"/>
      <c r="Y42" s="36" t="e">
        <f t="shared" si="14"/>
        <v>#DIV/0!</v>
      </c>
      <c r="Z42" s="35"/>
      <c r="AA42" s="35"/>
      <c r="AB42" s="35"/>
      <c r="AC42" s="35"/>
      <c r="AD42" s="36" t="e">
        <f t="shared" si="12"/>
        <v>#DIV/0!</v>
      </c>
    </row>
    <row r="43" spans="1:30" s="57" customFormat="1" hidden="1" outlineLevel="1" x14ac:dyDescent="0.25">
      <c r="B43" s="32"/>
      <c r="C43" s="33"/>
      <c r="D43" s="33"/>
      <c r="E43" s="34">
        <f t="shared" si="9"/>
        <v>0</v>
      </c>
      <c r="F43" s="35"/>
      <c r="G43" s="35"/>
      <c r="H43" s="35"/>
      <c r="I43" s="35"/>
      <c r="J43" s="36" t="e">
        <f t="shared" si="10"/>
        <v>#DIV/0!</v>
      </c>
      <c r="K43" s="35"/>
      <c r="L43" s="35"/>
      <c r="M43" s="35"/>
      <c r="N43" s="35"/>
      <c r="O43" s="36" t="e">
        <f t="shared" si="13"/>
        <v>#DIV/0!</v>
      </c>
      <c r="P43" s="35"/>
      <c r="Q43" s="35"/>
      <c r="R43" s="35"/>
      <c r="S43" s="35"/>
      <c r="T43" s="36" t="e">
        <f t="shared" si="11"/>
        <v>#DIV/0!</v>
      </c>
      <c r="U43" s="35"/>
      <c r="V43" s="35"/>
      <c r="W43" s="35"/>
      <c r="X43" s="35"/>
      <c r="Y43" s="36" t="e">
        <f>AVERAGE(V43:X43)*D43/100</f>
        <v>#DIV/0!</v>
      </c>
      <c r="Z43" s="35"/>
      <c r="AA43" s="35"/>
      <c r="AB43" s="35"/>
      <c r="AC43" s="35"/>
      <c r="AD43" s="36" t="e">
        <f t="shared" si="12"/>
        <v>#DIV/0!</v>
      </c>
    </row>
    <row r="44" spans="1:30" s="57" customFormat="1" hidden="1" outlineLevel="1" x14ac:dyDescent="0.25">
      <c r="B44" s="32"/>
      <c r="C44" s="33"/>
      <c r="D44" s="33"/>
      <c r="E44" s="34">
        <f>C44*D44/100</f>
        <v>0</v>
      </c>
      <c r="F44" s="35"/>
      <c r="G44" s="35"/>
      <c r="H44" s="35"/>
      <c r="I44" s="35"/>
      <c r="J44" s="36" t="e">
        <f t="shared" si="10"/>
        <v>#DIV/0!</v>
      </c>
      <c r="K44" s="35"/>
      <c r="L44" s="35"/>
      <c r="M44" s="35"/>
      <c r="N44" s="35"/>
      <c r="O44" s="36" t="e">
        <f t="shared" si="13"/>
        <v>#DIV/0!</v>
      </c>
      <c r="P44" s="35"/>
      <c r="Q44" s="35"/>
      <c r="R44" s="35"/>
      <c r="S44" s="35"/>
      <c r="T44" s="36" t="e">
        <f t="shared" si="11"/>
        <v>#DIV/0!</v>
      </c>
      <c r="U44" s="35"/>
      <c r="V44" s="35"/>
      <c r="W44" s="35"/>
      <c r="X44" s="35"/>
      <c r="Y44" s="36" t="e">
        <f t="shared" si="14"/>
        <v>#DIV/0!</v>
      </c>
      <c r="Z44" s="35"/>
      <c r="AA44" s="35"/>
      <c r="AB44" s="35"/>
      <c r="AC44" s="35"/>
      <c r="AD44" s="36" t="e">
        <f t="shared" si="12"/>
        <v>#DIV/0!</v>
      </c>
    </row>
    <row r="45" spans="1:30" s="57" customFormat="1" hidden="1" outlineLevel="1" x14ac:dyDescent="0.25">
      <c r="B45" s="180"/>
      <c r="C45" s="33"/>
      <c r="D45" s="33"/>
      <c r="E45" s="34">
        <f t="shared" si="9"/>
        <v>0</v>
      </c>
      <c r="F45" s="35"/>
      <c r="G45" s="35"/>
      <c r="H45" s="35"/>
      <c r="I45" s="35"/>
      <c r="J45" s="36" t="e">
        <f t="shared" si="10"/>
        <v>#DIV/0!</v>
      </c>
      <c r="K45" s="35"/>
      <c r="L45" s="35"/>
      <c r="M45" s="35"/>
      <c r="N45" s="35"/>
      <c r="O45" s="36" t="e">
        <f t="shared" si="13"/>
        <v>#DIV/0!</v>
      </c>
      <c r="P45" s="35"/>
      <c r="Q45" s="35"/>
      <c r="R45" s="35"/>
      <c r="S45" s="35"/>
      <c r="T45" s="36" t="e">
        <f>AVERAGE(Q45:S45)*D45/100</f>
        <v>#DIV/0!</v>
      </c>
      <c r="U45" s="35"/>
      <c r="V45" s="35"/>
      <c r="W45" s="35"/>
      <c r="X45" s="35"/>
      <c r="Y45" s="36" t="e">
        <f t="shared" si="14"/>
        <v>#DIV/0!</v>
      </c>
      <c r="Z45" s="35"/>
      <c r="AA45" s="35"/>
      <c r="AB45" s="35"/>
      <c r="AC45" s="35"/>
      <c r="AD45" s="36" t="e">
        <f t="shared" si="12"/>
        <v>#DIV/0!</v>
      </c>
    </row>
    <row r="46" spans="1:30" s="57" customFormat="1" hidden="1" outlineLevel="1" x14ac:dyDescent="0.25">
      <c r="B46" s="32"/>
      <c r="C46" s="33"/>
      <c r="D46" s="33"/>
      <c r="E46" s="34">
        <f t="shared" si="9"/>
        <v>0</v>
      </c>
      <c r="F46" s="35"/>
      <c r="G46" s="35"/>
      <c r="H46" s="35"/>
      <c r="I46" s="35"/>
      <c r="J46" s="36" t="e">
        <f>AVERAGE(G46:I46)*D46/100</f>
        <v>#DIV/0!</v>
      </c>
      <c r="K46" s="35"/>
      <c r="L46" s="35"/>
      <c r="M46" s="35"/>
      <c r="N46" s="35"/>
      <c r="O46" s="36" t="e">
        <f>AVERAGE(L46:N46)*D46/100</f>
        <v>#DIV/0!</v>
      </c>
      <c r="P46" s="35"/>
      <c r="Q46" s="35"/>
      <c r="R46" s="35"/>
      <c r="S46" s="35"/>
      <c r="T46" s="36" t="e">
        <f>AVERAGE(Q46:S46)*D46/100</f>
        <v>#DIV/0!</v>
      </c>
      <c r="U46" s="35"/>
      <c r="V46" s="35"/>
      <c r="W46" s="35"/>
      <c r="X46" s="35"/>
      <c r="Y46" s="36" t="e">
        <f>AVERAGE(V46:X46)*D46/100</f>
        <v>#DIV/0!</v>
      </c>
      <c r="Z46" s="35"/>
      <c r="AA46" s="35"/>
      <c r="AB46" s="35"/>
      <c r="AC46" s="35"/>
      <c r="AD46" s="36" t="e">
        <f>AVERAGE(AA46:AC46)*D46/100</f>
        <v>#DIV/0!</v>
      </c>
    </row>
    <row r="47" spans="1:30" s="37" customFormat="1" hidden="1" outlineLevel="1" x14ac:dyDescent="0.25">
      <c r="B47" s="199"/>
      <c r="C47" s="165" t="s">
        <v>41</v>
      </c>
      <c r="D47" s="38">
        <v>60</v>
      </c>
      <c r="E47" s="172">
        <f>SUM(E38:E46)*$D47/100</f>
        <v>0</v>
      </c>
      <c r="F47" s="38"/>
      <c r="G47" s="159"/>
      <c r="H47" s="186"/>
      <c r="I47" s="186"/>
      <c r="J47" s="172" t="e">
        <f>SUM(J38:J46)*$D47/100</f>
        <v>#DIV/0!</v>
      </c>
      <c r="K47" s="159"/>
      <c r="L47" s="161"/>
      <c r="M47" s="200"/>
      <c r="N47" s="200"/>
      <c r="O47" s="172" t="e">
        <f>SUM(O39:O46)*$D47/100</f>
        <v>#DIV/0!</v>
      </c>
      <c r="P47" s="159"/>
      <c r="Q47" s="161"/>
      <c r="R47" s="200"/>
      <c r="S47" s="200"/>
      <c r="T47" s="172" t="e">
        <f>SUM(T39:T46)*$D47/100</f>
        <v>#DIV/0!</v>
      </c>
      <c r="U47" s="159"/>
      <c r="V47" s="161"/>
      <c r="W47" s="200"/>
      <c r="X47" s="200"/>
      <c r="Y47" s="172" t="e">
        <f>SUM(Y39:Y46)*$D47/100</f>
        <v>#DIV/0!</v>
      </c>
      <c r="Z47" s="159"/>
      <c r="AA47" s="161"/>
      <c r="AB47" s="200"/>
      <c r="AC47" s="200"/>
      <c r="AD47" s="172" t="e">
        <f>SUM(AD39:AD46)*$D47/100</f>
        <v>#DIV/0!</v>
      </c>
    </row>
    <row r="48" spans="1:30" s="37" customFormat="1" hidden="1" outlineLevel="1" x14ac:dyDescent="0.25">
      <c r="B48" s="212" t="s">
        <v>42</v>
      </c>
      <c r="C48" s="213"/>
      <c r="D48" s="214"/>
      <c r="E48" s="61">
        <f>E47+E34+E28</f>
        <v>0.44999999999999996</v>
      </c>
      <c r="F48" s="156"/>
      <c r="G48" s="173"/>
      <c r="H48" s="173"/>
      <c r="I48" s="173"/>
      <c r="J48" s="63" t="e">
        <f>J47+J34+J28</f>
        <v>#DIV/0!</v>
      </c>
      <c r="K48" s="159"/>
      <c r="L48" s="174"/>
      <c r="M48" s="174"/>
      <c r="N48" s="174"/>
      <c r="O48" s="171" t="e">
        <f>O47+O34+O28</f>
        <v>#DIV/0!</v>
      </c>
      <c r="P48" s="159"/>
      <c r="Q48" s="174"/>
      <c r="R48" s="174"/>
      <c r="S48" s="174"/>
      <c r="T48" s="171" t="e">
        <f>T47+T34+T28</f>
        <v>#DIV/0!</v>
      </c>
      <c r="U48" s="159"/>
      <c r="V48" s="174"/>
      <c r="W48" s="174"/>
      <c r="X48" s="174"/>
      <c r="Y48" s="171" t="e">
        <f>Y47+Y34+Y28</f>
        <v>#DIV/0!</v>
      </c>
      <c r="Z48" s="159"/>
      <c r="AA48" s="174"/>
      <c r="AB48" s="174"/>
      <c r="AC48" s="174"/>
      <c r="AD48" s="171" t="e">
        <f>AD47+AD34+AD28</f>
        <v>#DIV/0!</v>
      </c>
    </row>
    <row r="49" spans="1:30" s="37" customFormat="1" hidden="1" outlineLevel="1" x14ac:dyDescent="0.25">
      <c r="B49" s="212" t="s">
        <v>43</v>
      </c>
      <c r="C49" s="213"/>
      <c r="D49" s="213"/>
      <c r="E49" s="38" t="s">
        <v>44</v>
      </c>
      <c r="F49" s="64" t="s">
        <v>45</v>
      </c>
      <c r="G49" s="218" t="s">
        <v>46</v>
      </c>
      <c r="H49" s="218"/>
      <c r="I49" s="218"/>
      <c r="J49" s="215" t="e">
        <f>J48/$E48</f>
        <v>#DIV/0!</v>
      </c>
      <c r="K49" s="64" t="s">
        <v>45</v>
      </c>
      <c r="L49" s="218" t="s">
        <v>46</v>
      </c>
      <c r="M49" s="218"/>
      <c r="N49" s="218"/>
      <c r="O49" s="215" t="e">
        <f>O48/$E48</f>
        <v>#DIV/0!</v>
      </c>
      <c r="P49" s="64" t="s">
        <v>45</v>
      </c>
      <c r="Q49" s="218" t="s">
        <v>46</v>
      </c>
      <c r="R49" s="218"/>
      <c r="S49" s="218"/>
      <c r="T49" s="215" t="e">
        <f>T48/$E48</f>
        <v>#DIV/0!</v>
      </c>
      <c r="U49" s="64" t="s">
        <v>45</v>
      </c>
      <c r="V49" s="218" t="s">
        <v>46</v>
      </c>
      <c r="W49" s="218"/>
      <c r="X49" s="218"/>
      <c r="Y49" s="215" t="e">
        <f>Y48/$E48</f>
        <v>#DIV/0!</v>
      </c>
      <c r="Z49" s="64" t="s">
        <v>45</v>
      </c>
      <c r="AA49" s="218" t="s">
        <v>46</v>
      </c>
      <c r="AB49" s="218"/>
      <c r="AC49" s="218"/>
      <c r="AD49" s="215" t="e">
        <f>AD48/$E48</f>
        <v>#DIV/0!</v>
      </c>
    </row>
    <row r="50" spans="1:30" s="37" customFormat="1" hidden="1" outlineLevel="1" x14ac:dyDescent="0.25">
      <c r="B50" s="65"/>
      <c r="C50" s="49"/>
      <c r="D50" s="49"/>
      <c r="E50" s="38" t="s">
        <v>47</v>
      </c>
      <c r="F50" s="38" t="s">
        <v>48</v>
      </c>
      <c r="G50" s="218" t="s">
        <v>49</v>
      </c>
      <c r="H50" s="218"/>
      <c r="I50" s="218"/>
      <c r="J50" s="216"/>
      <c r="K50" s="38" t="s">
        <v>48</v>
      </c>
      <c r="L50" s="218" t="s">
        <v>49</v>
      </c>
      <c r="M50" s="218"/>
      <c r="N50" s="218"/>
      <c r="O50" s="216"/>
      <c r="P50" s="38" t="s">
        <v>48</v>
      </c>
      <c r="Q50" s="218" t="s">
        <v>49</v>
      </c>
      <c r="R50" s="218"/>
      <c r="S50" s="218"/>
      <c r="T50" s="216"/>
      <c r="U50" s="38" t="s">
        <v>48</v>
      </c>
      <c r="V50" s="218" t="s">
        <v>49</v>
      </c>
      <c r="W50" s="218"/>
      <c r="X50" s="218"/>
      <c r="Y50" s="216"/>
      <c r="Z50" s="38" t="s">
        <v>48</v>
      </c>
      <c r="AA50" s="218" t="s">
        <v>49</v>
      </c>
      <c r="AB50" s="218"/>
      <c r="AC50" s="218"/>
      <c r="AD50" s="216"/>
    </row>
    <row r="51" spans="1:30" s="37" customFormat="1" hidden="1" outlineLevel="1" x14ac:dyDescent="0.25">
      <c r="B51" s="66"/>
      <c r="C51" s="67"/>
      <c r="D51" s="67"/>
      <c r="E51" s="38" t="s">
        <v>50</v>
      </c>
      <c r="F51" s="68" t="s">
        <v>51</v>
      </c>
      <c r="G51" s="219" t="s">
        <v>52</v>
      </c>
      <c r="H51" s="219"/>
      <c r="I51" s="219"/>
      <c r="J51" s="217"/>
      <c r="K51" s="68" t="s">
        <v>51</v>
      </c>
      <c r="L51" s="219" t="s">
        <v>52</v>
      </c>
      <c r="M51" s="219"/>
      <c r="N51" s="219"/>
      <c r="O51" s="217"/>
      <c r="P51" s="68" t="s">
        <v>51</v>
      </c>
      <c r="Q51" s="219" t="s">
        <v>52</v>
      </c>
      <c r="R51" s="219"/>
      <c r="S51" s="219"/>
      <c r="T51" s="217"/>
      <c r="U51" s="68" t="s">
        <v>51</v>
      </c>
      <c r="V51" s="219" t="s">
        <v>52</v>
      </c>
      <c r="W51" s="219"/>
      <c r="X51" s="219"/>
      <c r="Y51" s="217"/>
      <c r="Z51" s="68" t="s">
        <v>51</v>
      </c>
      <c r="AA51" s="219" t="s">
        <v>52</v>
      </c>
      <c r="AB51" s="219"/>
      <c r="AC51" s="219"/>
      <c r="AD51" s="217"/>
    </row>
    <row r="52" spans="1:30" s="37" customFormat="1" hidden="1" outlineLevel="1" x14ac:dyDescent="0.25">
      <c r="B52" s="49"/>
      <c r="C52" s="49"/>
      <c r="D52" s="49"/>
      <c r="E52" s="69"/>
      <c r="F52" s="51"/>
      <c r="G52" s="51"/>
      <c r="H52" s="51"/>
      <c r="I52" s="51"/>
      <c r="J52" s="53"/>
      <c r="K52" s="51"/>
      <c r="L52" s="51"/>
      <c r="M52" s="51"/>
      <c r="N52" s="51"/>
      <c r="O52" s="53"/>
      <c r="P52" s="51"/>
      <c r="Q52" s="51"/>
      <c r="R52" s="51"/>
      <c r="S52" s="51"/>
      <c r="T52" s="53"/>
      <c r="U52" s="51"/>
      <c r="V52" s="51"/>
      <c r="W52" s="51"/>
      <c r="X52" s="51"/>
      <c r="Y52" s="53"/>
      <c r="Z52" s="51"/>
      <c r="AA52" s="51"/>
      <c r="AB52" s="51"/>
      <c r="AC52" s="51"/>
      <c r="AD52" s="53"/>
    </row>
    <row r="53" spans="1:30" s="37" customFormat="1" collapsed="1" x14ac:dyDescent="0.25">
      <c r="A53" s="8" t="s">
        <v>53</v>
      </c>
      <c r="B53" s="70"/>
      <c r="C53" s="71"/>
      <c r="D53" s="71"/>
      <c r="E53" s="71"/>
      <c r="F53" s="51"/>
      <c r="G53" s="72"/>
      <c r="H53" s="72"/>
      <c r="I53" s="72"/>
      <c r="J53" s="72"/>
      <c r="K53" s="51"/>
      <c r="L53" s="72"/>
      <c r="M53" s="72"/>
      <c r="N53" s="72"/>
      <c r="O53" s="72"/>
      <c r="P53" s="51"/>
      <c r="Q53" s="72"/>
      <c r="R53" s="72"/>
      <c r="S53" s="72"/>
      <c r="T53" s="72"/>
      <c r="U53" s="51"/>
      <c r="V53" s="72"/>
      <c r="W53" s="72"/>
      <c r="X53" s="72"/>
      <c r="Y53" s="72"/>
      <c r="Z53" s="51"/>
      <c r="AA53" s="72"/>
      <c r="AB53" s="72"/>
      <c r="AC53" s="72"/>
      <c r="AD53" s="72"/>
    </row>
    <row r="54" spans="1:30" s="57" customFormat="1" ht="18" hidden="1" customHeight="1" outlineLevel="1" x14ac:dyDescent="0.25">
      <c r="A54" s="27"/>
      <c r="B54" s="73"/>
      <c r="C54" s="71"/>
      <c r="D54" s="71"/>
      <c r="E54" s="71"/>
      <c r="F54" s="51"/>
      <c r="G54" s="74"/>
      <c r="H54" s="74"/>
      <c r="I54" s="74"/>
      <c r="J54" s="74"/>
      <c r="K54" s="51"/>
      <c r="L54" s="74"/>
      <c r="M54" s="74"/>
      <c r="N54" s="74"/>
      <c r="O54" s="74"/>
      <c r="P54" s="51"/>
      <c r="Q54" s="74"/>
      <c r="R54" s="74"/>
      <c r="S54" s="74"/>
      <c r="T54" s="74"/>
      <c r="U54" s="51"/>
      <c r="V54" s="74"/>
      <c r="W54" s="74"/>
      <c r="X54" s="74"/>
      <c r="Y54" s="74"/>
      <c r="Z54" s="51"/>
      <c r="AA54" s="74"/>
      <c r="AB54" s="74"/>
      <c r="AC54" s="74"/>
      <c r="AD54" s="74"/>
    </row>
    <row r="55" spans="1:30" s="37" customFormat="1" ht="15" hidden="1" customHeight="1" outlineLevel="1" x14ac:dyDescent="0.25">
      <c r="B55" s="31" t="s">
        <v>54</v>
      </c>
      <c r="C55" s="39"/>
      <c r="D55" s="14"/>
      <c r="E55" s="14"/>
      <c r="F55" s="223"/>
      <c r="G55" s="224"/>
      <c r="H55" s="224"/>
      <c r="I55" s="224"/>
      <c r="J55" s="225"/>
      <c r="K55" s="223"/>
      <c r="L55" s="224"/>
      <c r="M55" s="224"/>
      <c r="N55" s="224"/>
      <c r="O55" s="225"/>
      <c r="P55" s="223"/>
      <c r="Q55" s="224"/>
      <c r="R55" s="224"/>
      <c r="S55" s="224"/>
      <c r="T55" s="225"/>
      <c r="U55" s="223"/>
      <c r="V55" s="224"/>
      <c r="W55" s="224"/>
      <c r="X55" s="224"/>
      <c r="Y55" s="225"/>
      <c r="Z55" s="223"/>
      <c r="AA55" s="224"/>
      <c r="AB55" s="224"/>
      <c r="AC55" s="224"/>
      <c r="AD55" s="225"/>
    </row>
    <row r="56" spans="1:30" s="57" customFormat="1" hidden="1" outlineLevel="1" x14ac:dyDescent="0.25">
      <c r="A56" s="27"/>
      <c r="B56" s="75"/>
      <c r="C56" s="33"/>
      <c r="D56" s="33"/>
      <c r="E56" s="33"/>
      <c r="F56" s="220"/>
      <c r="G56" s="221"/>
      <c r="H56" s="221"/>
      <c r="I56" s="221"/>
      <c r="J56" s="222"/>
      <c r="K56" s="220"/>
      <c r="L56" s="221"/>
      <c r="M56" s="221"/>
      <c r="N56" s="221"/>
      <c r="O56" s="222"/>
      <c r="P56" s="220"/>
      <c r="Q56" s="221"/>
      <c r="R56" s="221"/>
      <c r="S56" s="221"/>
      <c r="T56" s="222"/>
      <c r="U56" s="220"/>
      <c r="V56" s="221"/>
      <c r="W56" s="221"/>
      <c r="X56" s="221"/>
      <c r="Y56" s="222"/>
      <c r="Z56" s="220"/>
      <c r="AA56" s="221"/>
      <c r="AB56" s="221"/>
      <c r="AC56" s="221"/>
      <c r="AD56" s="222"/>
    </row>
    <row r="57" spans="1:30" s="57" customFormat="1" ht="14.25" customHeight="1" collapsed="1" x14ac:dyDescent="0.25">
      <c r="A57" s="27"/>
      <c r="B57" s="73"/>
      <c r="C57" s="71"/>
      <c r="D57" s="71"/>
      <c r="E57" s="71"/>
      <c r="F57" s="51"/>
      <c r="G57" s="74"/>
      <c r="H57" s="74"/>
      <c r="I57" s="74"/>
      <c r="J57" s="74"/>
      <c r="K57" s="51"/>
      <c r="L57" s="74"/>
      <c r="M57" s="74"/>
      <c r="N57" s="74"/>
      <c r="O57" s="74"/>
      <c r="P57" s="51"/>
      <c r="Q57" s="74"/>
      <c r="R57" s="74"/>
      <c r="S57" s="74"/>
      <c r="T57" s="74"/>
      <c r="U57" s="51"/>
      <c r="V57" s="74"/>
      <c r="W57" s="74"/>
      <c r="X57" s="74"/>
      <c r="Y57" s="74"/>
      <c r="Z57" s="51"/>
      <c r="AA57" s="74"/>
      <c r="AB57" s="74"/>
      <c r="AC57" s="74"/>
      <c r="AD57" s="74"/>
    </row>
    <row r="58" spans="1:30" s="37" customFormat="1" x14ac:dyDescent="0.25">
      <c r="A58" s="8" t="s">
        <v>55</v>
      </c>
      <c r="B58" s="73"/>
      <c r="C58" s="71"/>
      <c r="D58" s="71"/>
      <c r="E58" s="71"/>
      <c r="F58" s="51"/>
      <c r="G58" s="72"/>
      <c r="H58" s="72"/>
      <c r="I58" s="72"/>
      <c r="J58" s="72"/>
      <c r="K58" s="51"/>
      <c r="L58" s="72"/>
      <c r="M58" s="72"/>
      <c r="N58" s="72"/>
      <c r="O58" s="72"/>
      <c r="P58" s="51"/>
      <c r="Q58" s="72"/>
      <c r="R58" s="72"/>
      <c r="S58" s="72"/>
      <c r="T58" s="72"/>
      <c r="U58" s="51"/>
      <c r="V58" s="72"/>
      <c r="W58" s="72"/>
      <c r="X58" s="72"/>
      <c r="Y58" s="72"/>
      <c r="Z58" s="51"/>
      <c r="AA58" s="72"/>
      <c r="AB58" s="72"/>
      <c r="AC58" s="72"/>
      <c r="AD58" s="72"/>
    </row>
    <row r="59" spans="1:30" s="57" customFormat="1" x14ac:dyDescent="0.25">
      <c r="A59" s="27"/>
      <c r="B59" s="73"/>
      <c r="C59" s="71"/>
      <c r="D59" s="71"/>
      <c r="E59" s="71"/>
      <c r="F59" s="51"/>
      <c r="G59" s="74"/>
      <c r="H59" s="74"/>
      <c r="I59" s="74"/>
      <c r="J59" s="74"/>
      <c r="K59" s="51"/>
      <c r="L59" s="74"/>
      <c r="M59" s="74"/>
      <c r="N59" s="74"/>
      <c r="O59" s="74"/>
      <c r="P59" s="51"/>
      <c r="Q59" s="74"/>
      <c r="R59" s="74"/>
      <c r="S59" s="74"/>
      <c r="T59" s="74"/>
      <c r="U59" s="51"/>
      <c r="V59" s="74"/>
      <c r="W59" s="74"/>
      <c r="X59" s="74"/>
      <c r="Y59" s="74"/>
      <c r="Z59" s="51"/>
      <c r="AA59" s="74"/>
      <c r="AB59" s="74"/>
      <c r="AC59" s="74"/>
      <c r="AD59" s="74"/>
    </row>
    <row r="60" spans="1:30" s="37" customFormat="1" ht="15" hidden="1" customHeight="1" outlineLevel="2" x14ac:dyDescent="0.25">
      <c r="B60" s="31" t="s">
        <v>55</v>
      </c>
      <c r="C60" s="39"/>
      <c r="D60" s="14"/>
      <c r="E60" s="14"/>
      <c r="F60" s="223"/>
      <c r="G60" s="224"/>
      <c r="H60" s="224"/>
      <c r="I60" s="224"/>
      <c r="J60" s="225"/>
      <c r="K60" s="223"/>
      <c r="L60" s="224"/>
      <c r="M60" s="224"/>
      <c r="N60" s="224"/>
      <c r="O60" s="225"/>
      <c r="P60" s="223"/>
      <c r="Q60" s="224"/>
      <c r="R60" s="224"/>
      <c r="S60" s="224"/>
      <c r="T60" s="225"/>
      <c r="U60" s="223"/>
      <c r="V60" s="224"/>
      <c r="W60" s="224"/>
      <c r="X60" s="224"/>
      <c r="Y60" s="225"/>
      <c r="Z60" s="223"/>
      <c r="AA60" s="224"/>
      <c r="AB60" s="224"/>
      <c r="AC60" s="224"/>
      <c r="AD60" s="225"/>
    </row>
    <row r="61" spans="1:30" s="57" customFormat="1" hidden="1" outlineLevel="2" x14ac:dyDescent="0.25">
      <c r="A61" s="27"/>
      <c r="B61" s="75"/>
      <c r="C61" s="33"/>
      <c r="D61" s="33"/>
      <c r="E61" s="33"/>
      <c r="F61" s="220"/>
      <c r="G61" s="221"/>
      <c r="H61" s="221"/>
      <c r="I61" s="221"/>
      <c r="J61" s="222"/>
      <c r="K61" s="220"/>
      <c r="L61" s="221"/>
      <c r="M61" s="221"/>
      <c r="N61" s="221"/>
      <c r="O61" s="222"/>
      <c r="P61" s="220"/>
      <c r="Q61" s="221"/>
      <c r="R61" s="221"/>
      <c r="S61" s="221"/>
      <c r="T61" s="222"/>
      <c r="U61" s="220"/>
      <c r="V61" s="221"/>
      <c r="W61" s="221"/>
      <c r="X61" s="221"/>
      <c r="Y61" s="222"/>
      <c r="Z61" s="220"/>
      <c r="AA61" s="221"/>
      <c r="AB61" s="221"/>
      <c r="AC61" s="221"/>
      <c r="AD61" s="222"/>
    </row>
    <row r="62" spans="1:30" s="57" customFormat="1" hidden="1" outlineLevel="2" x14ac:dyDescent="0.25">
      <c r="A62" s="27"/>
      <c r="B62" s="73"/>
      <c r="C62" s="71"/>
      <c r="D62" s="71"/>
      <c r="E62" s="71"/>
      <c r="F62" s="51"/>
      <c r="G62" s="74"/>
      <c r="H62" s="74"/>
      <c r="I62" s="74"/>
      <c r="J62" s="74"/>
      <c r="K62" s="51"/>
      <c r="L62" s="74"/>
      <c r="M62" s="74"/>
      <c r="N62" s="74"/>
      <c r="O62" s="74"/>
      <c r="P62" s="51"/>
      <c r="Q62" s="74"/>
      <c r="R62" s="74"/>
      <c r="S62" s="74"/>
      <c r="T62" s="74"/>
      <c r="U62" s="51"/>
      <c r="V62" s="74"/>
      <c r="W62" s="74"/>
      <c r="X62" s="74"/>
      <c r="Y62" s="74"/>
      <c r="Z62" s="51"/>
      <c r="AA62" s="74"/>
      <c r="AB62" s="74"/>
      <c r="AC62" s="74"/>
      <c r="AD62" s="74"/>
    </row>
    <row r="63" spans="1:30" s="37" customFormat="1" collapsed="1" x14ac:dyDescent="0.25">
      <c r="A63" s="8" t="s">
        <v>56</v>
      </c>
      <c r="B63" s="73"/>
      <c r="C63" s="71"/>
      <c r="D63" s="71"/>
      <c r="E63" s="71"/>
      <c r="F63" s="51"/>
      <c r="G63" s="72"/>
      <c r="H63" s="72"/>
      <c r="I63" s="72"/>
      <c r="J63" s="72"/>
      <c r="K63" s="51"/>
      <c r="L63" s="72"/>
      <c r="M63" s="72"/>
      <c r="N63" s="72"/>
      <c r="O63" s="72"/>
      <c r="P63" s="51"/>
      <c r="Q63" s="72"/>
      <c r="R63" s="72"/>
      <c r="S63" s="72"/>
      <c r="T63" s="72"/>
      <c r="U63" s="51"/>
      <c r="V63" s="72"/>
      <c r="W63" s="72"/>
      <c r="X63" s="72"/>
      <c r="Y63" s="72"/>
      <c r="Z63" s="51"/>
      <c r="AA63" s="72"/>
      <c r="AB63" s="72"/>
      <c r="AC63" s="72"/>
      <c r="AD63" s="72"/>
    </row>
    <row r="64" spans="1:30" s="57" customFormat="1" x14ac:dyDescent="0.25">
      <c r="A64" s="27"/>
      <c r="B64" s="73"/>
      <c r="C64" s="71"/>
      <c r="D64" s="71"/>
      <c r="E64" s="71"/>
      <c r="F64" s="51"/>
      <c r="G64" s="74"/>
      <c r="H64" s="74"/>
      <c r="I64" s="74"/>
      <c r="J64" s="74"/>
      <c r="K64" s="51"/>
      <c r="L64" s="74"/>
      <c r="M64" s="74"/>
      <c r="N64" s="74"/>
      <c r="O64" s="74"/>
      <c r="P64" s="51"/>
      <c r="Q64" s="74"/>
      <c r="R64" s="74"/>
      <c r="S64" s="74"/>
      <c r="T64" s="74"/>
      <c r="U64" s="51"/>
      <c r="V64" s="74"/>
      <c r="W64" s="74"/>
      <c r="X64" s="74"/>
      <c r="Y64" s="74"/>
      <c r="Z64" s="51"/>
      <c r="AA64" s="74"/>
      <c r="AB64" s="74"/>
      <c r="AC64" s="74"/>
      <c r="AD64" s="74"/>
    </row>
    <row r="65" spans="1:30" s="37" customFormat="1" ht="15" hidden="1" customHeight="1" outlineLevel="2" x14ac:dyDescent="0.25">
      <c r="B65" s="31" t="s">
        <v>56</v>
      </c>
      <c r="C65" s="39"/>
      <c r="D65" s="14"/>
      <c r="E65" s="14"/>
      <c r="F65" s="223"/>
      <c r="G65" s="224"/>
      <c r="H65" s="224"/>
      <c r="I65" s="224"/>
      <c r="J65" s="225"/>
      <c r="K65" s="223"/>
      <c r="L65" s="224"/>
      <c r="M65" s="224"/>
      <c r="N65" s="224"/>
      <c r="O65" s="225"/>
      <c r="P65" s="223"/>
      <c r="Q65" s="224"/>
      <c r="R65" s="224"/>
      <c r="S65" s="224"/>
      <c r="T65" s="225"/>
      <c r="U65" s="223"/>
      <c r="V65" s="224"/>
      <c r="W65" s="224"/>
      <c r="X65" s="224"/>
      <c r="Y65" s="225"/>
      <c r="Z65" s="223"/>
      <c r="AA65" s="224"/>
      <c r="AB65" s="224"/>
      <c r="AC65" s="224"/>
      <c r="AD65" s="225"/>
    </row>
    <row r="66" spans="1:30" s="57" customFormat="1" hidden="1" outlineLevel="2" x14ac:dyDescent="0.25">
      <c r="A66" s="27"/>
      <c r="B66" s="75"/>
      <c r="C66" s="33"/>
      <c r="D66" s="33"/>
      <c r="E66" s="33"/>
      <c r="F66" s="220"/>
      <c r="G66" s="221"/>
      <c r="H66" s="221"/>
      <c r="I66" s="221"/>
      <c r="J66" s="222"/>
      <c r="K66" s="220"/>
      <c r="L66" s="221"/>
      <c r="M66" s="221"/>
      <c r="N66" s="221"/>
      <c r="O66" s="222"/>
      <c r="P66" s="220"/>
      <c r="Q66" s="221"/>
      <c r="R66" s="221"/>
      <c r="S66" s="221"/>
      <c r="T66" s="222"/>
      <c r="U66" s="220"/>
      <c r="V66" s="221"/>
      <c r="W66" s="221"/>
      <c r="X66" s="221"/>
      <c r="Y66" s="222"/>
      <c r="Z66" s="220"/>
      <c r="AA66" s="221"/>
      <c r="AB66" s="221"/>
      <c r="AC66" s="221"/>
      <c r="AD66" s="222"/>
    </row>
    <row r="67" spans="1:30" s="57" customFormat="1" hidden="1" outlineLevel="2" x14ac:dyDescent="0.25">
      <c r="A67" s="27"/>
      <c r="B67" s="73"/>
      <c r="C67" s="71"/>
      <c r="D67" s="71"/>
      <c r="E67" s="71"/>
      <c r="F67" s="51"/>
      <c r="G67" s="74"/>
      <c r="H67" s="74"/>
      <c r="I67" s="74"/>
      <c r="J67" s="74"/>
      <c r="K67" s="51"/>
      <c r="L67" s="74"/>
      <c r="M67" s="74"/>
      <c r="N67" s="74"/>
      <c r="O67" s="74"/>
      <c r="P67" s="51"/>
      <c r="Q67" s="74"/>
      <c r="R67" s="74"/>
      <c r="S67" s="74"/>
      <c r="T67" s="74"/>
      <c r="U67" s="51"/>
      <c r="V67" s="74"/>
      <c r="W67" s="74"/>
      <c r="X67" s="74"/>
      <c r="Y67" s="74"/>
      <c r="Z67" s="51"/>
      <c r="AA67" s="74"/>
      <c r="AB67" s="74"/>
      <c r="AC67" s="74"/>
      <c r="AD67" s="74"/>
    </row>
    <row r="68" spans="1:30" s="37" customFormat="1" collapsed="1" x14ac:dyDescent="0.25">
      <c r="A68" s="8" t="s">
        <v>57</v>
      </c>
      <c r="B68" s="73"/>
      <c r="C68" s="71"/>
      <c r="D68" s="71"/>
      <c r="E68" s="71"/>
      <c r="F68" s="51"/>
      <c r="G68" s="72"/>
      <c r="H68" s="72"/>
      <c r="I68" s="72"/>
      <c r="J68" s="72"/>
      <c r="K68" s="51"/>
      <c r="L68" s="72"/>
      <c r="M68" s="72"/>
      <c r="N68" s="72"/>
      <c r="O68" s="72"/>
      <c r="P68" s="51"/>
      <c r="Q68" s="72"/>
      <c r="R68" s="72"/>
      <c r="S68" s="72"/>
      <c r="T68" s="72"/>
      <c r="U68" s="51"/>
      <c r="V68" s="72"/>
      <c r="W68" s="72"/>
      <c r="X68" s="72"/>
      <c r="Y68" s="72"/>
      <c r="Z68" s="51"/>
      <c r="AA68" s="72"/>
      <c r="AB68" s="72"/>
      <c r="AC68" s="72"/>
      <c r="AD68" s="72"/>
    </row>
    <row r="69" spans="1:30" s="57" customFormat="1" x14ac:dyDescent="0.25">
      <c r="A69" s="27"/>
      <c r="B69" s="73"/>
      <c r="C69" s="71"/>
      <c r="D69" s="71"/>
      <c r="E69" s="71"/>
      <c r="F69" s="51"/>
      <c r="G69" s="74"/>
      <c r="H69" s="74"/>
      <c r="I69" s="74"/>
      <c r="J69" s="74"/>
      <c r="K69" s="51"/>
      <c r="L69" s="74"/>
      <c r="M69" s="74"/>
      <c r="N69" s="74"/>
      <c r="O69" s="74"/>
      <c r="P69" s="51"/>
      <c r="Q69" s="74"/>
      <c r="R69" s="74"/>
      <c r="S69" s="74"/>
      <c r="T69" s="74"/>
      <c r="U69" s="51"/>
      <c r="V69" s="74"/>
      <c r="W69" s="74"/>
      <c r="X69" s="74"/>
      <c r="Y69" s="74"/>
      <c r="Z69" s="51"/>
      <c r="AA69" s="74"/>
      <c r="AB69" s="74"/>
      <c r="AC69" s="74"/>
      <c r="AD69" s="74"/>
    </row>
    <row r="70" spans="1:30" s="37" customFormat="1" ht="15" customHeight="1" outlineLevel="1" x14ac:dyDescent="0.25">
      <c r="B70" s="31" t="s">
        <v>58</v>
      </c>
      <c r="C70" s="39"/>
      <c r="D70" s="14"/>
      <c r="E70" s="14"/>
      <c r="F70" s="223"/>
      <c r="G70" s="224"/>
      <c r="H70" s="224"/>
      <c r="I70" s="224"/>
      <c r="J70" s="225"/>
      <c r="K70" s="223"/>
      <c r="L70" s="224"/>
      <c r="M70" s="224"/>
      <c r="N70" s="224"/>
      <c r="O70" s="225"/>
      <c r="P70" s="223"/>
      <c r="Q70" s="224"/>
      <c r="R70" s="224"/>
      <c r="S70" s="224"/>
      <c r="T70" s="225"/>
      <c r="U70" s="223"/>
      <c r="V70" s="224"/>
      <c r="W70" s="224"/>
      <c r="X70" s="224"/>
      <c r="Y70" s="225"/>
      <c r="Z70" s="223"/>
      <c r="AA70" s="224"/>
      <c r="AB70" s="224"/>
      <c r="AC70" s="224"/>
      <c r="AD70" s="225"/>
    </row>
    <row r="71" spans="1:30" s="37" customFormat="1" ht="15" customHeight="1" outlineLevel="1" x14ac:dyDescent="0.25">
      <c r="B71" s="31"/>
      <c r="C71" s="39"/>
      <c r="D71" s="14"/>
      <c r="E71" s="14"/>
      <c r="F71" s="82" t="s">
        <v>76</v>
      </c>
      <c r="G71" s="83">
        <v>4300000</v>
      </c>
      <c r="H71" s="83"/>
      <c r="I71" s="83"/>
      <c r="K71" s="82" t="s">
        <v>76</v>
      </c>
      <c r="L71" s="83">
        <v>4300000</v>
      </c>
      <c r="M71" s="83"/>
      <c r="N71" s="83"/>
      <c r="P71" s="82" t="s">
        <v>76</v>
      </c>
      <c r="Q71" s="83">
        <v>4300000</v>
      </c>
      <c r="R71" s="83"/>
      <c r="S71" s="83"/>
      <c r="U71" s="82" t="s">
        <v>76</v>
      </c>
      <c r="V71" s="83">
        <v>4300000</v>
      </c>
      <c r="W71" s="83"/>
      <c r="X71" s="83"/>
      <c r="Z71" s="82" t="s">
        <v>76</v>
      </c>
      <c r="AA71" s="83">
        <v>4300000</v>
      </c>
      <c r="AB71" s="83"/>
      <c r="AC71" s="83"/>
    </row>
    <row r="72" spans="1:30" s="37" customFormat="1" ht="15" customHeight="1" outlineLevel="1" x14ac:dyDescent="0.25">
      <c r="B72" s="31"/>
      <c r="C72" s="39"/>
      <c r="D72" s="14"/>
      <c r="E72" s="14"/>
      <c r="F72" s="82" t="s">
        <v>77</v>
      </c>
      <c r="G72" s="83">
        <v>5000000</v>
      </c>
      <c r="H72" s="83"/>
      <c r="I72" s="83"/>
      <c r="K72" s="82" t="s">
        <v>77</v>
      </c>
      <c r="L72" s="83">
        <v>5000000</v>
      </c>
      <c r="M72" s="83"/>
      <c r="N72" s="83"/>
      <c r="P72" s="82" t="s">
        <v>77</v>
      </c>
      <c r="Q72" s="83">
        <v>5000000</v>
      </c>
      <c r="R72" s="83"/>
      <c r="S72" s="83"/>
      <c r="U72" s="82" t="s">
        <v>77</v>
      </c>
      <c r="V72" s="83">
        <v>5000000</v>
      </c>
      <c r="W72" s="83"/>
      <c r="X72" s="83"/>
      <c r="Z72" s="82" t="s">
        <v>77</v>
      </c>
      <c r="AA72" s="83">
        <v>5000000</v>
      </c>
      <c r="AB72" s="83"/>
      <c r="AC72" s="83"/>
    </row>
    <row r="73" spans="1:30" s="37" customFormat="1" ht="15" customHeight="1" outlineLevel="1" x14ac:dyDescent="0.25">
      <c r="B73" s="31"/>
      <c r="C73" s="39"/>
      <c r="D73" s="14"/>
      <c r="E73" s="14"/>
      <c r="F73" s="82" t="s">
        <v>78</v>
      </c>
      <c r="G73" s="83" t="e">
        <f>VLOOKUP($G$2,'UMP 2021'!$C$4:$D$30,2,0)</f>
        <v>#N/A</v>
      </c>
      <c r="H73" s="83"/>
      <c r="I73" s="83"/>
      <c r="K73" s="82" t="s">
        <v>78</v>
      </c>
      <c r="L73" s="83" t="e">
        <f>VLOOKUP($G$2,'UMP 2021'!$C$4:$D$30,2,0)</f>
        <v>#N/A</v>
      </c>
      <c r="M73" s="83"/>
      <c r="N73" s="83"/>
      <c r="P73" s="82" t="s">
        <v>78</v>
      </c>
      <c r="Q73" s="83" t="e">
        <f>VLOOKUP($G$2,'UMP 2021'!$C$4:$D$30,2,0)</f>
        <v>#N/A</v>
      </c>
      <c r="R73" s="83"/>
      <c r="S73" s="83"/>
      <c r="U73" s="82" t="s">
        <v>78</v>
      </c>
      <c r="V73" s="83" t="e">
        <f>VLOOKUP($G$2,'UMP 2021'!$C$4:$D$30,2,0)</f>
        <v>#N/A</v>
      </c>
      <c r="W73" s="83"/>
      <c r="X73" s="83"/>
      <c r="Z73" s="82" t="s">
        <v>78</v>
      </c>
      <c r="AA73" s="83" t="e">
        <f>VLOOKUP($G$2,'UMP 2021'!$C$4:$D$30,2,0)</f>
        <v>#N/A</v>
      </c>
      <c r="AB73" s="83"/>
      <c r="AC73" s="83"/>
    </row>
    <row r="74" spans="1:30" s="37" customFormat="1" ht="15" customHeight="1" outlineLevel="1" x14ac:dyDescent="0.25">
      <c r="B74" s="31"/>
      <c r="C74" s="39"/>
      <c r="D74" s="14"/>
      <c r="E74" s="14"/>
      <c r="F74" s="82" t="s">
        <v>79</v>
      </c>
      <c r="G74" s="84" t="s">
        <v>80</v>
      </c>
      <c r="H74" s="84"/>
      <c r="I74" s="84"/>
      <c r="K74" s="82" t="s">
        <v>79</v>
      </c>
      <c r="L74" s="84" t="s">
        <v>80</v>
      </c>
      <c r="M74" s="84"/>
      <c r="N74" s="84"/>
      <c r="P74" s="82" t="s">
        <v>79</v>
      </c>
      <c r="Q74" s="84" t="s">
        <v>80</v>
      </c>
      <c r="R74" s="84"/>
      <c r="S74" s="84"/>
      <c r="U74" s="82" t="s">
        <v>79</v>
      </c>
      <c r="V74" s="84" t="s">
        <v>80</v>
      </c>
      <c r="W74" s="84"/>
      <c r="X74" s="84"/>
      <c r="Z74" s="82" t="s">
        <v>79</v>
      </c>
      <c r="AA74" s="84" t="s">
        <v>80</v>
      </c>
      <c r="AB74" s="84"/>
      <c r="AC74" s="84"/>
    </row>
    <row r="75" spans="1:30" s="37" customFormat="1" ht="15" customHeight="1" outlineLevel="1" x14ac:dyDescent="0.25">
      <c r="B75" s="31"/>
      <c r="C75" s="39"/>
      <c r="D75" s="14"/>
      <c r="E75" s="14"/>
      <c r="F75" s="82" t="s">
        <v>14</v>
      </c>
      <c r="G75" s="85"/>
      <c r="H75" s="85"/>
      <c r="I75" s="85"/>
      <c r="K75" s="82" t="s">
        <v>14</v>
      </c>
      <c r="L75" s="85"/>
      <c r="M75" s="85"/>
      <c r="N75" s="85"/>
      <c r="P75" s="82" t="s">
        <v>14</v>
      </c>
      <c r="Q75" s="85"/>
      <c r="R75" s="85"/>
      <c r="S75" s="85"/>
      <c r="U75" s="82" t="s">
        <v>14</v>
      </c>
      <c r="V75" s="85"/>
      <c r="W75" s="85"/>
      <c r="X75" s="85"/>
      <c r="Z75" s="82" t="s">
        <v>14</v>
      </c>
      <c r="AA75" s="85"/>
      <c r="AB75" s="85"/>
      <c r="AC75" s="85"/>
    </row>
    <row r="76" spans="1:30" s="37" customFormat="1" ht="15" customHeight="1" outlineLevel="1" x14ac:dyDescent="0.25">
      <c r="B76" s="31"/>
      <c r="C76" s="39"/>
      <c r="D76" s="14"/>
      <c r="E76" s="14"/>
      <c r="F76" s="86"/>
      <c r="G76" s="87"/>
      <c r="H76" s="87"/>
      <c r="I76" s="87"/>
      <c r="K76" s="86"/>
      <c r="L76" s="87"/>
      <c r="M76" s="87"/>
      <c r="N76" s="87"/>
      <c r="P76" s="86"/>
      <c r="Q76" s="87"/>
      <c r="R76" s="87"/>
      <c r="S76" s="87"/>
      <c r="U76" s="86"/>
      <c r="V76" s="87"/>
      <c r="W76" s="87"/>
      <c r="X76" s="87"/>
      <c r="Z76" s="86"/>
      <c r="AA76" s="87"/>
      <c r="AB76" s="87"/>
      <c r="AC76" s="87"/>
    </row>
    <row r="77" spans="1:30" s="37" customFormat="1" ht="15" customHeight="1" outlineLevel="1" thickBot="1" x14ac:dyDescent="0.3">
      <c r="B77" s="31"/>
      <c r="C77" s="39"/>
      <c r="D77" s="14"/>
      <c r="E77" s="14"/>
      <c r="F77" s="128" t="s">
        <v>165</v>
      </c>
      <c r="G77" s="129" t="s">
        <v>72</v>
      </c>
      <c r="H77" s="129"/>
      <c r="I77" s="129"/>
      <c r="K77" s="128" t="s">
        <v>165</v>
      </c>
      <c r="L77" s="129" t="s">
        <v>72</v>
      </c>
      <c r="M77" s="129"/>
      <c r="N77" s="129"/>
      <c r="P77" s="128" t="s">
        <v>165</v>
      </c>
      <c r="Q77" s="129" t="s">
        <v>72</v>
      </c>
      <c r="R77" s="129"/>
      <c r="S77" s="129"/>
      <c r="U77" s="128" t="s">
        <v>165</v>
      </c>
      <c r="V77" s="129" t="s">
        <v>72</v>
      </c>
      <c r="W77" s="129"/>
      <c r="X77" s="129"/>
      <c r="Z77" s="128" t="s">
        <v>165</v>
      </c>
      <c r="AA77" s="129" t="s">
        <v>72</v>
      </c>
      <c r="AB77" s="129"/>
      <c r="AC77" s="129"/>
    </row>
    <row r="78" spans="1:30" s="37" customFormat="1" ht="15" customHeight="1" outlineLevel="1" x14ac:dyDescent="0.25">
      <c r="B78" s="31"/>
      <c r="C78" s="39"/>
      <c r="D78" s="14"/>
      <c r="E78" s="14"/>
      <c r="F78" s="88" t="s">
        <v>81</v>
      </c>
      <c r="G78" s="89">
        <f>75%*G80</f>
        <v>3225000</v>
      </c>
      <c r="H78" s="282">
        <v>1000</v>
      </c>
      <c r="I78" s="187"/>
      <c r="K78" s="88" t="s">
        <v>81</v>
      </c>
      <c r="L78" s="89">
        <f>75%*L80</f>
        <v>3225000</v>
      </c>
      <c r="M78" s="187"/>
      <c r="N78" s="187"/>
      <c r="P78" s="88" t="s">
        <v>81</v>
      </c>
      <c r="Q78" s="89">
        <f>75%*Q80</f>
        <v>3225000</v>
      </c>
      <c r="R78" s="187"/>
      <c r="S78" s="187"/>
      <c r="U78" s="88" t="s">
        <v>81</v>
      </c>
      <c r="V78" s="89">
        <f>75%*V80</f>
        <v>3225000</v>
      </c>
      <c r="W78" s="187"/>
      <c r="X78" s="187"/>
      <c r="Z78" s="88" t="s">
        <v>81</v>
      </c>
      <c r="AA78" s="89">
        <f>75%*AA80</f>
        <v>3225000</v>
      </c>
      <c r="AB78" s="187"/>
      <c r="AC78" s="187"/>
    </row>
    <row r="79" spans="1:30" s="37" customFormat="1" ht="15" customHeight="1" outlineLevel="1" x14ac:dyDescent="0.25">
      <c r="B79" s="31"/>
      <c r="C79" s="39"/>
      <c r="D79" s="14"/>
      <c r="E79" s="14"/>
      <c r="F79" s="90" t="s">
        <v>82</v>
      </c>
      <c r="G79" s="91">
        <f>25%*G80</f>
        <v>1075000</v>
      </c>
      <c r="H79" s="283">
        <v>1001</v>
      </c>
      <c r="I79" s="188"/>
      <c r="K79" s="90" t="s">
        <v>82</v>
      </c>
      <c r="L79" s="91">
        <f>25%*L80</f>
        <v>1075000</v>
      </c>
      <c r="M79" s="188"/>
      <c r="N79" s="188"/>
      <c r="P79" s="90" t="s">
        <v>82</v>
      </c>
      <c r="Q79" s="91">
        <f>25%*Q80</f>
        <v>1075000</v>
      </c>
      <c r="R79" s="188"/>
      <c r="S79" s="188"/>
      <c r="U79" s="90" t="s">
        <v>82</v>
      </c>
      <c r="V79" s="91">
        <f>25%*V80</f>
        <v>1075000</v>
      </c>
      <c r="W79" s="188"/>
      <c r="X79" s="188"/>
      <c r="Z79" s="90" t="s">
        <v>82</v>
      </c>
      <c r="AA79" s="91">
        <f>25%*AA80</f>
        <v>1075000</v>
      </c>
      <c r="AB79" s="188"/>
      <c r="AC79" s="188"/>
    </row>
    <row r="80" spans="1:30" s="37" customFormat="1" ht="15" customHeight="1" outlineLevel="1" x14ac:dyDescent="0.25">
      <c r="B80" s="31"/>
      <c r="C80" s="39"/>
      <c r="D80" s="14"/>
      <c r="E80" s="14"/>
      <c r="F80" s="90" t="s">
        <v>83</v>
      </c>
      <c r="G80" s="91">
        <v>4300000</v>
      </c>
      <c r="H80" s="283"/>
      <c r="I80" s="188"/>
      <c r="K80" s="90" t="s">
        <v>83</v>
      </c>
      <c r="L80" s="91">
        <v>4300000</v>
      </c>
      <c r="M80" s="188"/>
      <c r="N80" s="188"/>
      <c r="P80" s="90" t="s">
        <v>83</v>
      </c>
      <c r="Q80" s="91">
        <v>4300000</v>
      </c>
      <c r="R80" s="188"/>
      <c r="S80" s="188"/>
      <c r="U80" s="90" t="s">
        <v>83</v>
      </c>
      <c r="V80" s="91">
        <v>4300000</v>
      </c>
      <c r="W80" s="188"/>
      <c r="X80" s="188"/>
      <c r="Z80" s="90" t="s">
        <v>83</v>
      </c>
      <c r="AA80" s="91">
        <v>4300000</v>
      </c>
      <c r="AB80" s="188"/>
      <c r="AC80" s="188"/>
    </row>
    <row r="81" spans="2:29" s="37" customFormat="1" ht="15" customHeight="1" outlineLevel="1" x14ac:dyDescent="0.25">
      <c r="B81" s="31"/>
      <c r="C81" s="39"/>
      <c r="D81" s="14"/>
      <c r="E81" s="14"/>
      <c r="F81" s="92" t="s">
        <v>84</v>
      </c>
      <c r="G81" s="93"/>
      <c r="H81" s="284">
        <v>1005</v>
      </c>
      <c r="I81" s="189"/>
      <c r="K81" s="92" t="s">
        <v>84</v>
      </c>
      <c r="L81" s="93"/>
      <c r="M81" s="189"/>
      <c r="N81" s="189"/>
      <c r="P81" s="92" t="s">
        <v>84</v>
      </c>
      <c r="Q81" s="93"/>
      <c r="R81" s="189"/>
      <c r="S81" s="189"/>
      <c r="U81" s="92" t="s">
        <v>84</v>
      </c>
      <c r="V81" s="93"/>
      <c r="W81" s="189"/>
      <c r="X81" s="189"/>
      <c r="Z81" s="92" t="s">
        <v>84</v>
      </c>
      <c r="AA81" s="93"/>
      <c r="AB81" s="189"/>
      <c r="AC81" s="189"/>
    </row>
    <row r="82" spans="2:29" s="37" customFormat="1" ht="15" customHeight="1" outlineLevel="1" x14ac:dyDescent="0.25">
      <c r="B82" s="31"/>
      <c r="C82" s="39"/>
      <c r="D82" s="14"/>
      <c r="E82" s="14"/>
      <c r="F82" s="94" t="s">
        <v>85</v>
      </c>
      <c r="G82" s="95">
        <f>21*30000</f>
        <v>630000</v>
      </c>
      <c r="H82" s="285">
        <v>1002</v>
      </c>
      <c r="I82" s="190"/>
      <c r="K82" s="94" t="s">
        <v>85</v>
      </c>
      <c r="L82" s="95">
        <f>21*30000</f>
        <v>630000</v>
      </c>
      <c r="M82" s="190"/>
      <c r="N82" s="190"/>
      <c r="P82" s="94" t="s">
        <v>85</v>
      </c>
      <c r="Q82" s="95">
        <f>21*30000</f>
        <v>630000</v>
      </c>
      <c r="R82" s="190"/>
      <c r="S82" s="190"/>
      <c r="U82" s="94" t="s">
        <v>85</v>
      </c>
      <c r="V82" s="95">
        <f>21*30000</f>
        <v>630000</v>
      </c>
      <c r="W82" s="190"/>
      <c r="X82" s="190"/>
      <c r="Z82" s="94" t="s">
        <v>85</v>
      </c>
      <c r="AA82" s="95">
        <f>21*30000</f>
        <v>630000</v>
      </c>
      <c r="AB82" s="190"/>
      <c r="AC82" s="190"/>
    </row>
    <row r="83" spans="2:29" s="37" customFormat="1" ht="15" customHeight="1" outlineLevel="1" x14ac:dyDescent="0.25">
      <c r="B83" s="31"/>
      <c r="C83" s="39"/>
      <c r="D83" s="14"/>
      <c r="E83" s="14"/>
      <c r="F83" s="90" t="s">
        <v>86</v>
      </c>
      <c r="G83" s="95">
        <v>0</v>
      </c>
      <c r="H83" s="285">
        <v>1006</v>
      </c>
      <c r="I83" s="190"/>
      <c r="K83" s="90" t="s">
        <v>86</v>
      </c>
      <c r="L83" s="95">
        <v>0</v>
      </c>
      <c r="M83" s="190"/>
      <c r="N83" s="190"/>
      <c r="P83" s="90" t="s">
        <v>86</v>
      </c>
      <c r="Q83" s="95">
        <v>0</v>
      </c>
      <c r="R83" s="190"/>
      <c r="S83" s="190"/>
      <c r="U83" s="90" t="s">
        <v>86</v>
      </c>
      <c r="V83" s="95">
        <v>0</v>
      </c>
      <c r="W83" s="190"/>
      <c r="X83" s="190"/>
      <c r="Z83" s="90" t="s">
        <v>86</v>
      </c>
      <c r="AA83" s="95">
        <v>0</v>
      </c>
      <c r="AB83" s="190"/>
      <c r="AC83" s="190"/>
    </row>
    <row r="84" spans="2:29" s="37" customFormat="1" ht="15" customHeight="1" outlineLevel="1" x14ac:dyDescent="0.25">
      <c r="B84" s="31"/>
      <c r="C84" s="39"/>
      <c r="D84" s="14"/>
      <c r="E84" s="14"/>
      <c r="F84" s="90" t="s">
        <v>87</v>
      </c>
      <c r="G84" s="95">
        <v>0</v>
      </c>
      <c r="H84" s="285">
        <v>1026</v>
      </c>
      <c r="I84" s="288" t="s">
        <v>183</v>
      </c>
      <c r="K84" s="90" t="s">
        <v>87</v>
      </c>
      <c r="L84" s="95">
        <v>0</v>
      </c>
      <c r="M84" s="190"/>
      <c r="N84" s="190"/>
      <c r="P84" s="90" t="s">
        <v>87</v>
      </c>
      <c r="Q84" s="95">
        <v>0</v>
      </c>
      <c r="R84" s="190"/>
      <c r="S84" s="190"/>
      <c r="U84" s="90" t="s">
        <v>87</v>
      </c>
      <c r="V84" s="95">
        <v>0</v>
      </c>
      <c r="W84" s="190"/>
      <c r="X84" s="190"/>
      <c r="Z84" s="90" t="s">
        <v>87</v>
      </c>
      <c r="AA84" s="95">
        <v>0</v>
      </c>
      <c r="AB84" s="190"/>
      <c r="AC84" s="190"/>
    </row>
    <row r="85" spans="2:29" s="37" customFormat="1" ht="15" customHeight="1" outlineLevel="1" x14ac:dyDescent="0.25">
      <c r="B85" s="31"/>
      <c r="C85" s="39"/>
      <c r="D85" s="14"/>
      <c r="E85" s="14"/>
      <c r="F85" s="90" t="s">
        <v>88</v>
      </c>
      <c r="G85" s="95">
        <v>0</v>
      </c>
      <c r="H85" s="285">
        <v>1031</v>
      </c>
      <c r="I85" s="190">
        <v>62000</v>
      </c>
      <c r="K85" s="90" t="s">
        <v>88</v>
      </c>
      <c r="L85" s="95">
        <v>0</v>
      </c>
      <c r="M85" s="190"/>
      <c r="N85" s="190"/>
      <c r="P85" s="90" t="s">
        <v>88</v>
      </c>
      <c r="Q85" s="95">
        <v>0</v>
      </c>
      <c r="R85" s="190"/>
      <c r="S85" s="190"/>
      <c r="U85" s="90" t="s">
        <v>88</v>
      </c>
      <c r="V85" s="95">
        <v>0</v>
      </c>
      <c r="W85" s="190"/>
      <c r="X85" s="190"/>
      <c r="Z85" s="90" t="s">
        <v>88</v>
      </c>
      <c r="AA85" s="95">
        <v>0</v>
      </c>
      <c r="AB85" s="190"/>
      <c r="AC85" s="190"/>
    </row>
    <row r="86" spans="2:29" s="37" customFormat="1" ht="15" customHeight="1" outlineLevel="1" x14ac:dyDescent="0.25">
      <c r="B86" s="31"/>
      <c r="C86" s="39"/>
      <c r="D86" s="14"/>
      <c r="E86" s="14"/>
      <c r="F86" s="94" t="s">
        <v>89</v>
      </c>
      <c r="G86" s="95">
        <f>G80*15%</f>
        <v>645000</v>
      </c>
      <c r="H86" s="285"/>
      <c r="I86" s="190">
        <v>31000</v>
      </c>
      <c r="K86" s="94" t="s">
        <v>89</v>
      </c>
      <c r="L86" s="95">
        <f>L80*15%</f>
        <v>645000</v>
      </c>
      <c r="M86" s="190"/>
      <c r="N86" s="190"/>
      <c r="P86" s="94" t="s">
        <v>89</v>
      </c>
      <c r="Q86" s="95">
        <f>Q80*15%</f>
        <v>645000</v>
      </c>
      <c r="R86" s="190"/>
      <c r="S86" s="190"/>
      <c r="U86" s="94" t="s">
        <v>89</v>
      </c>
      <c r="V86" s="95">
        <f>V80*15%</f>
        <v>645000</v>
      </c>
      <c r="W86" s="190"/>
      <c r="X86" s="190"/>
      <c r="Z86" s="94" t="s">
        <v>89</v>
      </c>
      <c r="AA86" s="95">
        <f>AA80*15%</f>
        <v>645000</v>
      </c>
      <c r="AB86" s="190"/>
      <c r="AC86" s="190"/>
    </row>
    <row r="87" spans="2:29" s="37" customFormat="1" ht="15" customHeight="1" outlineLevel="1" x14ac:dyDescent="0.25">
      <c r="B87" s="31"/>
      <c r="C87" s="39"/>
      <c r="D87" s="14"/>
      <c r="E87" s="14"/>
      <c r="F87" s="96" t="s">
        <v>90</v>
      </c>
      <c r="G87" s="97"/>
      <c r="H87" s="286"/>
      <c r="I87" s="191">
        <v>31000</v>
      </c>
      <c r="K87" s="96" t="s">
        <v>90</v>
      </c>
      <c r="L87" s="97"/>
      <c r="M87" s="191"/>
      <c r="N87" s="191"/>
      <c r="P87" s="96" t="s">
        <v>90</v>
      </c>
      <c r="Q87" s="97"/>
      <c r="R87" s="191"/>
      <c r="S87" s="191"/>
      <c r="U87" s="96" t="s">
        <v>90</v>
      </c>
      <c r="V87" s="97"/>
      <c r="W87" s="191"/>
      <c r="X87" s="191"/>
      <c r="Z87" s="96" t="s">
        <v>90</v>
      </c>
      <c r="AA87" s="97"/>
      <c r="AB87" s="191"/>
      <c r="AC87" s="191"/>
    </row>
    <row r="88" spans="2:29" s="37" customFormat="1" ht="15" customHeight="1" outlineLevel="1" x14ac:dyDescent="0.25">
      <c r="B88" s="31"/>
      <c r="C88" s="39"/>
      <c r="D88" s="14"/>
      <c r="E88" s="14"/>
      <c r="F88" s="98" t="s">
        <v>91</v>
      </c>
      <c r="G88" s="99">
        <f>G80*3.7%</f>
        <v>159100.00000000003</v>
      </c>
      <c r="H88" s="287"/>
      <c r="I88" s="192"/>
      <c r="K88" s="98" t="s">
        <v>91</v>
      </c>
      <c r="L88" s="99">
        <f>L80*3.7%</f>
        <v>159100.00000000003</v>
      </c>
      <c r="M88" s="192"/>
      <c r="N88" s="192"/>
      <c r="P88" s="98" t="s">
        <v>91</v>
      </c>
      <c r="Q88" s="99">
        <f>Q80*3.7%</f>
        <v>159100.00000000003</v>
      </c>
      <c r="R88" s="192"/>
      <c r="S88" s="192"/>
      <c r="U88" s="98" t="s">
        <v>91</v>
      </c>
      <c r="V88" s="99">
        <f>V80*3.7%</f>
        <v>159100.00000000003</v>
      </c>
      <c r="W88" s="192"/>
      <c r="X88" s="192"/>
      <c r="Z88" s="98" t="s">
        <v>91</v>
      </c>
      <c r="AA88" s="99">
        <f>AA80*3.7%</f>
        <v>159100.00000000003</v>
      </c>
      <c r="AB88" s="192"/>
      <c r="AC88" s="192"/>
    </row>
    <row r="89" spans="2:29" s="37" customFormat="1" ht="15" customHeight="1" outlineLevel="1" x14ac:dyDescent="0.25">
      <c r="B89" s="31"/>
      <c r="C89" s="39"/>
      <c r="D89" s="14"/>
      <c r="E89" s="14"/>
      <c r="F89" s="98" t="s">
        <v>92</v>
      </c>
      <c r="G89" s="99">
        <f>G80*0.24%</f>
        <v>10320</v>
      </c>
      <c r="H89" s="287"/>
      <c r="I89" s="192"/>
      <c r="K89" s="98" t="s">
        <v>92</v>
      </c>
      <c r="L89" s="99">
        <f>L80*0.24%</f>
        <v>10320</v>
      </c>
      <c r="M89" s="192"/>
      <c r="N89" s="192"/>
      <c r="P89" s="98" t="s">
        <v>92</v>
      </c>
      <c r="Q89" s="99">
        <f>Q80*0.24%</f>
        <v>10320</v>
      </c>
      <c r="R89" s="192"/>
      <c r="S89" s="192"/>
      <c r="U89" s="98" t="s">
        <v>92</v>
      </c>
      <c r="V89" s="99">
        <f>V80*0.24%</f>
        <v>10320</v>
      </c>
      <c r="W89" s="192"/>
      <c r="X89" s="192"/>
      <c r="Z89" s="98" t="s">
        <v>92</v>
      </c>
      <c r="AA89" s="99">
        <f>AA80*0.24%</f>
        <v>10320</v>
      </c>
      <c r="AB89" s="192"/>
      <c r="AC89" s="192"/>
    </row>
    <row r="90" spans="2:29" s="37" customFormat="1" ht="15" customHeight="1" outlineLevel="1" x14ac:dyDescent="0.25">
      <c r="B90" s="31"/>
      <c r="C90" s="39"/>
      <c r="D90" s="14"/>
      <c r="E90" s="14"/>
      <c r="F90" s="98" t="s">
        <v>93</v>
      </c>
      <c r="G90" s="99">
        <f>G80*0.3%</f>
        <v>12900</v>
      </c>
      <c r="H90" s="287"/>
      <c r="I90" s="192"/>
      <c r="K90" s="98" t="s">
        <v>93</v>
      </c>
      <c r="L90" s="99">
        <f>L80*0.3%</f>
        <v>12900</v>
      </c>
      <c r="M90" s="192"/>
      <c r="N90" s="192"/>
      <c r="P90" s="98" t="s">
        <v>93</v>
      </c>
      <c r="Q90" s="99">
        <f>Q80*0.3%</f>
        <v>12900</v>
      </c>
      <c r="R90" s="192"/>
      <c r="S90" s="192"/>
      <c r="U90" s="98" t="s">
        <v>93</v>
      </c>
      <c r="V90" s="99">
        <f>V80*0.3%</f>
        <v>12900</v>
      </c>
      <c r="W90" s="192"/>
      <c r="X90" s="192"/>
      <c r="Z90" s="98" t="s">
        <v>93</v>
      </c>
      <c r="AA90" s="99">
        <f>AA80*0.3%</f>
        <v>12900</v>
      </c>
      <c r="AB90" s="192"/>
      <c r="AC90" s="192"/>
    </row>
    <row r="91" spans="2:29" s="37" customFormat="1" ht="15" customHeight="1" outlineLevel="1" x14ac:dyDescent="0.25">
      <c r="B91" s="31"/>
      <c r="C91" s="39"/>
      <c r="D91" s="14"/>
      <c r="E91" s="14"/>
      <c r="F91" s="98" t="s">
        <v>94</v>
      </c>
      <c r="G91" s="99">
        <f>G80*2%</f>
        <v>86000</v>
      </c>
      <c r="H91" s="287"/>
      <c r="I91" s="192"/>
      <c r="K91" s="98" t="s">
        <v>94</v>
      </c>
      <c r="L91" s="99">
        <f>L80*2%</f>
        <v>86000</v>
      </c>
      <c r="M91" s="192"/>
      <c r="N91" s="192"/>
      <c r="P91" s="98" t="s">
        <v>94</v>
      </c>
      <c r="Q91" s="99">
        <f>Q80*2%</f>
        <v>86000</v>
      </c>
      <c r="R91" s="192"/>
      <c r="S91" s="192"/>
      <c r="U91" s="98" t="s">
        <v>94</v>
      </c>
      <c r="V91" s="99">
        <f>V80*2%</f>
        <v>86000</v>
      </c>
      <c r="W91" s="192"/>
      <c r="X91" s="192"/>
      <c r="Z91" s="98" t="s">
        <v>94</v>
      </c>
      <c r="AA91" s="99">
        <f>AA80*2%</f>
        <v>86000</v>
      </c>
      <c r="AB91" s="192"/>
      <c r="AC91" s="192"/>
    </row>
    <row r="92" spans="2:29" s="37" customFormat="1" ht="15" customHeight="1" outlineLevel="1" x14ac:dyDescent="0.25">
      <c r="B92" s="31"/>
      <c r="C92" s="39"/>
      <c r="D92" s="14"/>
      <c r="E92" s="14"/>
      <c r="F92" s="98" t="s">
        <v>95</v>
      </c>
      <c r="G92" s="99">
        <f>G80*4%</f>
        <v>172000</v>
      </c>
      <c r="H92" s="287"/>
      <c r="I92" s="192"/>
      <c r="K92" s="98" t="s">
        <v>95</v>
      </c>
      <c r="L92" s="99">
        <f>L80*4%</f>
        <v>172000</v>
      </c>
      <c r="M92" s="192"/>
      <c r="N92" s="192"/>
      <c r="P92" s="98" t="s">
        <v>95</v>
      </c>
      <c r="Q92" s="99">
        <f>Q80*4%</f>
        <v>172000</v>
      </c>
      <c r="R92" s="192"/>
      <c r="S92" s="192"/>
      <c r="U92" s="98" t="s">
        <v>95</v>
      </c>
      <c r="V92" s="99">
        <f>V80*4%</f>
        <v>172000</v>
      </c>
      <c r="W92" s="192"/>
      <c r="X92" s="192"/>
      <c r="Z92" s="98" t="s">
        <v>95</v>
      </c>
      <c r="AA92" s="99">
        <f>AA80*4%</f>
        <v>172000</v>
      </c>
      <c r="AB92" s="192"/>
      <c r="AC92" s="192"/>
    </row>
    <row r="93" spans="2:29" s="37" customFormat="1" ht="15" customHeight="1" outlineLevel="1" x14ac:dyDescent="0.25">
      <c r="B93" s="31"/>
      <c r="C93" s="39"/>
      <c r="D93" s="14"/>
      <c r="E93" s="14"/>
      <c r="F93" s="92" t="s">
        <v>96</v>
      </c>
      <c r="G93" s="99">
        <f>G98*-1</f>
        <v>50816</v>
      </c>
      <c r="H93" s="287"/>
      <c r="I93" s="192"/>
      <c r="K93" s="92" t="s">
        <v>96</v>
      </c>
      <c r="L93" s="99">
        <f>L98*-1</f>
        <v>50816</v>
      </c>
      <c r="M93" s="192"/>
      <c r="N93" s="192"/>
      <c r="P93" s="92" t="s">
        <v>96</v>
      </c>
      <c r="Q93" s="99">
        <f>Q98*-1</f>
        <v>50816</v>
      </c>
      <c r="R93" s="192"/>
      <c r="S93" s="192"/>
      <c r="U93" s="92" t="s">
        <v>96</v>
      </c>
      <c r="V93" s="99">
        <f>V98*-1</f>
        <v>50816</v>
      </c>
      <c r="W93" s="192"/>
      <c r="X93" s="192"/>
      <c r="Z93" s="92" t="s">
        <v>96</v>
      </c>
      <c r="AA93" s="99">
        <f>AA98*-1</f>
        <v>50816</v>
      </c>
      <c r="AB93" s="192"/>
      <c r="AC93" s="192"/>
    </row>
    <row r="94" spans="2:29" s="37" customFormat="1" ht="15" customHeight="1" outlineLevel="1" thickBot="1" x14ac:dyDescent="0.3">
      <c r="B94" s="31"/>
      <c r="C94" s="39"/>
      <c r="D94" s="14"/>
      <c r="E94" s="14"/>
      <c r="F94" s="100" t="s">
        <v>97</v>
      </c>
      <c r="G94" s="101">
        <f>SUM(G80:G93)</f>
        <v>6066136</v>
      </c>
      <c r="H94" s="193">
        <f>G78+G79+G82+G86+G89+G90+G92+G88+G91</f>
        <v>6015320</v>
      </c>
      <c r="I94" s="193">
        <f>G106+G107+G108</f>
        <v>-172000</v>
      </c>
      <c r="K94" s="100" t="s">
        <v>97</v>
      </c>
      <c r="L94" s="101">
        <f>SUM(L80:L93)</f>
        <v>6066136</v>
      </c>
      <c r="M94" s="193"/>
      <c r="N94" s="193"/>
      <c r="P94" s="100" t="s">
        <v>97</v>
      </c>
      <c r="Q94" s="101">
        <f>SUM(Q80:Q93)</f>
        <v>6066136</v>
      </c>
      <c r="R94" s="193"/>
      <c r="S94" s="193"/>
      <c r="U94" s="100" t="s">
        <v>97</v>
      </c>
      <c r="V94" s="101">
        <f>SUM(V80:V93)</f>
        <v>6066136</v>
      </c>
      <c r="W94" s="193"/>
      <c r="X94" s="193"/>
      <c r="Z94" s="100" t="s">
        <v>97</v>
      </c>
      <c r="AA94" s="101">
        <f>SUM(AA80:AA93)</f>
        <v>6066136</v>
      </c>
      <c r="AB94" s="193"/>
      <c r="AC94" s="193"/>
    </row>
    <row r="95" spans="2:29" s="37" customFormat="1" ht="15" customHeight="1" outlineLevel="1" x14ac:dyDescent="0.25">
      <c r="B95" s="31"/>
      <c r="C95" s="39"/>
      <c r="D95" s="14"/>
      <c r="E95" s="14"/>
      <c r="F95" s="92" t="s">
        <v>98</v>
      </c>
      <c r="G95" s="102">
        <f>((G78+G79+G82+G81+G86+G88+G89+G90+G91+G92)-('Data Pajak'!$C$2+'Data Pajak'!$C$3+'Data Pajak'!$C$4))*12</f>
        <v>70695840</v>
      </c>
      <c r="H95" s="194">
        <f>G94-H94</f>
        <v>50816</v>
      </c>
      <c r="I95" s="194">
        <f>I85+I86+I87</f>
        <v>124000</v>
      </c>
      <c r="K95" s="92" t="s">
        <v>98</v>
      </c>
      <c r="L95" s="102">
        <f>((L78+L79+L82+L81+L86+L88+L89+L90+L91+L92)-('Data Pajak'!$C$2+'Data Pajak'!$C$3+'Data Pajak'!$C$4))*12</f>
        <v>70695840</v>
      </c>
      <c r="M95" s="194"/>
      <c r="N95" s="194"/>
      <c r="P95" s="92" t="s">
        <v>98</v>
      </c>
      <c r="Q95" s="102">
        <f>((Q78+Q79+Q82+Q81+Q86+Q88+Q89+Q90+Q91+Q92)-('Data Pajak'!$C$2+'Data Pajak'!$C$3+'Data Pajak'!$C$4))*12</f>
        <v>70695840</v>
      </c>
      <c r="R95" s="194"/>
      <c r="S95" s="194"/>
      <c r="U95" s="92" t="s">
        <v>98</v>
      </c>
      <c r="V95" s="102">
        <f>((V78+V79+V82+V81+V86+V88+V89+V90+V91+V92)-('Data Pajak'!$C$2+'Data Pajak'!$C$3+'Data Pajak'!$C$4))*12</f>
        <v>70695840</v>
      </c>
      <c r="W95" s="194"/>
      <c r="X95" s="194"/>
      <c r="Z95" s="92" t="s">
        <v>98</v>
      </c>
      <c r="AA95" s="102">
        <f>((AA78+AA79+AA82+AA81+AA86+AA88+AA89+AA90+AA91+AA92)-('Data Pajak'!$C$2+'Data Pajak'!$C$3+'Data Pajak'!$C$4))*12</f>
        <v>70695840</v>
      </c>
      <c r="AB95" s="194"/>
      <c r="AC95" s="194"/>
    </row>
    <row r="96" spans="2:29" s="37" customFormat="1" ht="15" customHeight="1" outlineLevel="1" x14ac:dyDescent="0.25">
      <c r="B96" s="31"/>
      <c r="C96" s="39"/>
      <c r="D96" s="14"/>
      <c r="E96" s="14"/>
      <c r="F96" s="92" t="s">
        <v>99</v>
      </c>
      <c r="G96" s="102">
        <f>VLOOKUP(G77,'Data Pajak'!$A$2:$C$13,3,0)</f>
        <v>58500000</v>
      </c>
      <c r="H96" s="194"/>
      <c r="I96" s="194">
        <f>H94+I94+I95</f>
        <v>5967320</v>
      </c>
      <c r="K96" s="92" t="s">
        <v>99</v>
      </c>
      <c r="L96" s="102">
        <f>VLOOKUP(L77,'Data Pajak'!$A$2:$C$13,3,0)</f>
        <v>58500000</v>
      </c>
      <c r="M96" s="194"/>
      <c r="N96" s="194"/>
      <c r="P96" s="92" t="s">
        <v>99</v>
      </c>
      <c r="Q96" s="102">
        <f>VLOOKUP(Q77,'Data Pajak'!$A$2:$C$13,3,0)</f>
        <v>58500000</v>
      </c>
      <c r="R96" s="194"/>
      <c r="S96" s="194"/>
      <c r="U96" s="92" t="s">
        <v>99</v>
      </c>
      <c r="V96" s="102">
        <f>VLOOKUP(V77,'Data Pajak'!$A$2:$C$13,3,0)</f>
        <v>58500000</v>
      </c>
      <c r="W96" s="194"/>
      <c r="X96" s="194"/>
      <c r="Z96" s="92" t="s">
        <v>99</v>
      </c>
      <c r="AA96" s="102">
        <f>VLOOKUP(AA77,'Data Pajak'!$A$2:$C$13,3,0)</f>
        <v>58500000</v>
      </c>
      <c r="AB96" s="194"/>
      <c r="AC96" s="194"/>
    </row>
    <row r="97" spans="2:29" s="37" customFormat="1" ht="15" customHeight="1" outlineLevel="1" x14ac:dyDescent="0.25">
      <c r="B97" s="31"/>
      <c r="C97" s="39"/>
      <c r="D97" s="14"/>
      <c r="E97" s="14"/>
      <c r="F97" s="92" t="s">
        <v>100</v>
      </c>
      <c r="G97" s="102">
        <f>IF($G$95-$G$96&lt;=0,0,$G$95-$G$96)</f>
        <v>12195840</v>
      </c>
      <c r="H97" s="194"/>
      <c r="I97" s="194">
        <f>I96*12</f>
        <v>71607840</v>
      </c>
      <c r="K97" s="92" t="s">
        <v>100</v>
      </c>
      <c r="L97" s="102">
        <f>IF($G$95-$G$96&lt;=0,0,$G$95-$G$96)</f>
        <v>12195840</v>
      </c>
      <c r="M97" s="194"/>
      <c r="N97" s="194"/>
      <c r="P97" s="92" t="s">
        <v>100</v>
      </c>
      <c r="Q97" s="102">
        <f>IF($G$95-$G$96&lt;=0,0,$G$95-$G$96)</f>
        <v>12195840</v>
      </c>
      <c r="R97" s="194"/>
      <c r="S97" s="194"/>
      <c r="U97" s="92" t="s">
        <v>100</v>
      </c>
      <c r="V97" s="102">
        <f>IF($G$95-$G$96&lt;=0,0,$G$95-$G$96)</f>
        <v>12195840</v>
      </c>
      <c r="W97" s="194"/>
      <c r="X97" s="194"/>
      <c r="Z97" s="92" t="s">
        <v>100</v>
      </c>
      <c r="AA97" s="102">
        <f>IF($G$95-$G$96&lt;=0,0,$G$95-$G$96)</f>
        <v>12195840</v>
      </c>
      <c r="AB97" s="194"/>
      <c r="AC97" s="194"/>
    </row>
    <row r="98" spans="2:29" s="37" customFormat="1" ht="15" customHeight="1" outlineLevel="1" x14ac:dyDescent="0.25">
      <c r="B98" s="31"/>
      <c r="C98" s="39"/>
      <c r="D98" s="14"/>
      <c r="E98" s="14"/>
      <c r="F98" s="92" t="s">
        <v>101</v>
      </c>
      <c r="G98" s="93">
        <f>IF($G$97&lt;=50000000,$G$97*5%,$G$97*15%)/12*-1</f>
        <v>-50816</v>
      </c>
      <c r="H98" s="189"/>
      <c r="I98" s="189"/>
      <c r="K98" s="92" t="s">
        <v>101</v>
      </c>
      <c r="L98" s="93">
        <f>IF($G$97&lt;=50000000,$G$97*5%,$G$97*15%)/12*-1</f>
        <v>-50816</v>
      </c>
      <c r="M98" s="189"/>
      <c r="N98" s="189"/>
      <c r="P98" s="92" t="s">
        <v>101</v>
      </c>
      <c r="Q98" s="93">
        <f>IF($G$97&lt;=50000000,$G$97*5%,$G$97*15%)/12*-1</f>
        <v>-50816</v>
      </c>
      <c r="R98" s="189"/>
      <c r="S98" s="189"/>
      <c r="U98" s="92" t="s">
        <v>101</v>
      </c>
      <c r="V98" s="93">
        <f>IF($G$97&lt;=50000000,$G$97*5%,$G$97*15%)/12*-1</f>
        <v>-50816</v>
      </c>
      <c r="W98" s="189"/>
      <c r="X98" s="189"/>
      <c r="Z98" s="92" t="s">
        <v>101</v>
      </c>
      <c r="AA98" s="93">
        <f>IF($G$97&lt;=50000000,$G$97*5%,$G$97*15%)/12*-1</f>
        <v>-50816</v>
      </c>
      <c r="AB98" s="189"/>
      <c r="AC98" s="189"/>
    </row>
    <row r="99" spans="2:29" s="37" customFormat="1" ht="15" customHeight="1" outlineLevel="1" x14ac:dyDescent="0.25">
      <c r="B99" s="31"/>
      <c r="C99" s="39"/>
      <c r="D99" s="14"/>
      <c r="E99" s="14"/>
      <c r="F99" s="103" t="s">
        <v>102</v>
      </c>
      <c r="G99" s="99"/>
      <c r="H99" s="192"/>
      <c r="I99" s="192"/>
      <c r="K99" s="103" t="s">
        <v>102</v>
      </c>
      <c r="L99" s="99"/>
      <c r="M99" s="192"/>
      <c r="N99" s="192"/>
      <c r="P99" s="103" t="s">
        <v>102</v>
      </c>
      <c r="Q99" s="99"/>
      <c r="R99" s="192"/>
      <c r="S99" s="192"/>
      <c r="U99" s="103" t="s">
        <v>102</v>
      </c>
      <c r="V99" s="99"/>
      <c r="W99" s="192"/>
      <c r="X99" s="192"/>
      <c r="Z99" s="103" t="s">
        <v>102</v>
      </c>
      <c r="AA99" s="99"/>
      <c r="AB99" s="192"/>
      <c r="AC99" s="192"/>
    </row>
    <row r="100" spans="2:29" s="37" customFormat="1" ht="15" customHeight="1" outlineLevel="1" x14ac:dyDescent="0.25">
      <c r="B100" s="31"/>
      <c r="C100" s="39"/>
      <c r="D100" s="14"/>
      <c r="E100" s="14"/>
      <c r="F100" s="98" t="s">
        <v>91</v>
      </c>
      <c r="G100" s="99">
        <f>-G88</f>
        <v>-159100.00000000003</v>
      </c>
      <c r="H100" s="192"/>
      <c r="I100" s="192"/>
      <c r="K100" s="98" t="s">
        <v>91</v>
      </c>
      <c r="L100" s="99">
        <f>-L88</f>
        <v>-159100.00000000003</v>
      </c>
      <c r="M100" s="192"/>
      <c r="N100" s="192"/>
      <c r="P100" s="98" t="s">
        <v>91</v>
      </c>
      <c r="Q100" s="99">
        <f>-Q88</f>
        <v>-159100.00000000003</v>
      </c>
      <c r="R100" s="192"/>
      <c r="S100" s="192"/>
      <c r="U100" s="98" t="s">
        <v>91</v>
      </c>
      <c r="V100" s="99">
        <f>-V88</f>
        <v>-159100.00000000003</v>
      </c>
      <c r="W100" s="192"/>
      <c r="X100" s="192"/>
      <c r="Z100" s="98" t="s">
        <v>91</v>
      </c>
      <c r="AA100" s="99">
        <f>-AA88</f>
        <v>-159100.00000000003</v>
      </c>
      <c r="AB100" s="192"/>
      <c r="AC100" s="192"/>
    </row>
    <row r="101" spans="2:29" s="37" customFormat="1" ht="15" customHeight="1" outlineLevel="1" x14ac:dyDescent="0.25">
      <c r="B101" s="31"/>
      <c r="C101" s="39"/>
      <c r="D101" s="14"/>
      <c r="E101" s="14"/>
      <c r="F101" s="98" t="s">
        <v>92</v>
      </c>
      <c r="G101" s="99">
        <f>-G89</f>
        <v>-10320</v>
      </c>
      <c r="H101" s="192"/>
      <c r="I101" s="192">
        <f>(H94-I95)*12</f>
        <v>70695840</v>
      </c>
      <c r="K101" s="98" t="s">
        <v>92</v>
      </c>
      <c r="L101" s="99">
        <f>-L89</f>
        <v>-10320</v>
      </c>
      <c r="M101" s="192"/>
      <c r="N101" s="192"/>
      <c r="P101" s="98" t="s">
        <v>92</v>
      </c>
      <c r="Q101" s="99">
        <f>-Q89</f>
        <v>-10320</v>
      </c>
      <c r="R101" s="192"/>
      <c r="S101" s="192"/>
      <c r="U101" s="98" t="s">
        <v>92</v>
      </c>
      <c r="V101" s="99">
        <f>-V89</f>
        <v>-10320</v>
      </c>
      <c r="W101" s="192"/>
      <c r="X101" s="192"/>
      <c r="Z101" s="98" t="s">
        <v>92</v>
      </c>
      <c r="AA101" s="99">
        <f>-AA89</f>
        <v>-10320</v>
      </c>
      <c r="AB101" s="192"/>
      <c r="AC101" s="192"/>
    </row>
    <row r="102" spans="2:29" s="37" customFormat="1" ht="15" customHeight="1" outlineLevel="1" x14ac:dyDescent="0.25">
      <c r="B102" s="31"/>
      <c r="C102" s="39"/>
      <c r="D102" s="14"/>
      <c r="E102" s="14"/>
      <c r="F102" s="98" t="s">
        <v>93</v>
      </c>
      <c r="G102" s="99">
        <f t="shared" ref="G102" si="15">-G90</f>
        <v>-12900</v>
      </c>
      <c r="H102" s="192"/>
      <c r="I102" s="192"/>
      <c r="K102" s="98" t="s">
        <v>93</v>
      </c>
      <c r="L102" s="99">
        <f t="shared" ref="L102" si="16">-L90</f>
        <v>-12900</v>
      </c>
      <c r="M102" s="192"/>
      <c r="N102" s="192"/>
      <c r="P102" s="98" t="s">
        <v>93</v>
      </c>
      <c r="Q102" s="99">
        <f t="shared" ref="Q102" si="17">-Q90</f>
        <v>-12900</v>
      </c>
      <c r="R102" s="192"/>
      <c r="S102" s="192"/>
      <c r="U102" s="98" t="s">
        <v>93</v>
      </c>
      <c r="V102" s="99">
        <f t="shared" ref="V102" si="18">-V90</f>
        <v>-12900</v>
      </c>
      <c r="W102" s="192"/>
      <c r="X102" s="192"/>
      <c r="Z102" s="98" t="s">
        <v>93</v>
      </c>
      <c r="AA102" s="99">
        <f t="shared" ref="AA102" si="19">-AA90</f>
        <v>-12900</v>
      </c>
      <c r="AB102" s="192"/>
      <c r="AC102" s="192"/>
    </row>
    <row r="103" spans="2:29" s="37" customFormat="1" ht="15" customHeight="1" outlineLevel="1" x14ac:dyDescent="0.25">
      <c r="B103" s="31"/>
      <c r="C103" s="39"/>
      <c r="D103" s="14"/>
      <c r="E103" s="14"/>
      <c r="F103" s="98" t="s">
        <v>94</v>
      </c>
      <c r="G103" s="99">
        <f>-G91</f>
        <v>-86000</v>
      </c>
      <c r="H103" s="192"/>
      <c r="I103" s="192"/>
      <c r="K103" s="98" t="s">
        <v>94</v>
      </c>
      <c r="L103" s="99">
        <f>-L91</f>
        <v>-86000</v>
      </c>
      <c r="M103" s="192"/>
      <c r="N103" s="192"/>
      <c r="P103" s="98" t="s">
        <v>94</v>
      </c>
      <c r="Q103" s="99">
        <f>-Q91</f>
        <v>-86000</v>
      </c>
      <c r="R103" s="192"/>
      <c r="S103" s="192"/>
      <c r="U103" s="98" t="s">
        <v>94</v>
      </c>
      <c r="V103" s="99">
        <f>-V91</f>
        <v>-86000</v>
      </c>
      <c r="W103" s="192"/>
      <c r="X103" s="192"/>
      <c r="Z103" s="98" t="s">
        <v>94</v>
      </c>
      <c r="AA103" s="99">
        <f>-AA91</f>
        <v>-86000</v>
      </c>
      <c r="AB103" s="192"/>
      <c r="AC103" s="192"/>
    </row>
    <row r="104" spans="2:29" s="37" customFormat="1" ht="15" customHeight="1" outlineLevel="1" x14ac:dyDescent="0.25">
      <c r="B104" s="31"/>
      <c r="C104" s="39"/>
      <c r="D104" s="14"/>
      <c r="E104" s="14"/>
      <c r="F104" s="98" t="s">
        <v>95</v>
      </c>
      <c r="G104" s="99">
        <f>-G92</f>
        <v>-172000</v>
      </c>
      <c r="H104" s="192"/>
      <c r="I104" s="192"/>
      <c r="K104" s="98" t="s">
        <v>95</v>
      </c>
      <c r="L104" s="99">
        <f>-L92</f>
        <v>-172000</v>
      </c>
      <c r="M104" s="192"/>
      <c r="N104" s="192"/>
      <c r="P104" s="98" t="s">
        <v>95</v>
      </c>
      <c r="Q104" s="99">
        <f>-Q92</f>
        <v>-172000</v>
      </c>
      <c r="R104" s="192"/>
      <c r="S104" s="192"/>
      <c r="U104" s="98" t="s">
        <v>95</v>
      </c>
      <c r="V104" s="99">
        <f>-V92</f>
        <v>-172000</v>
      </c>
      <c r="W104" s="192"/>
      <c r="X104" s="192"/>
      <c r="Z104" s="98" t="s">
        <v>95</v>
      </c>
      <c r="AA104" s="99">
        <f>-AA92</f>
        <v>-172000</v>
      </c>
      <c r="AB104" s="192"/>
      <c r="AC104" s="192"/>
    </row>
    <row r="105" spans="2:29" s="37" customFormat="1" ht="15" customHeight="1" outlineLevel="1" x14ac:dyDescent="0.25">
      <c r="B105" s="31"/>
      <c r="C105" s="39"/>
      <c r="D105" s="14"/>
      <c r="E105" s="14"/>
      <c r="F105" s="90" t="s">
        <v>103</v>
      </c>
      <c r="G105" s="95"/>
      <c r="H105" s="190"/>
      <c r="I105" s="190"/>
      <c r="K105" s="90" t="s">
        <v>103</v>
      </c>
      <c r="L105" s="95"/>
      <c r="M105" s="190"/>
      <c r="N105" s="190"/>
      <c r="P105" s="90" t="s">
        <v>103</v>
      </c>
      <c r="Q105" s="95"/>
      <c r="R105" s="190"/>
      <c r="S105" s="190"/>
      <c r="U105" s="90" t="s">
        <v>103</v>
      </c>
      <c r="V105" s="95"/>
      <c r="W105" s="190"/>
      <c r="X105" s="190"/>
      <c r="Z105" s="90" t="s">
        <v>103</v>
      </c>
      <c r="AA105" s="95"/>
      <c r="AB105" s="190"/>
      <c r="AC105" s="190"/>
    </row>
    <row r="106" spans="2:29" s="37" customFormat="1" ht="15" customHeight="1" outlineLevel="1" x14ac:dyDescent="0.25">
      <c r="B106" s="31"/>
      <c r="C106" s="39"/>
      <c r="D106" s="14"/>
      <c r="E106" s="14"/>
      <c r="F106" s="98" t="s">
        <v>104</v>
      </c>
      <c r="G106" s="95">
        <f>2%*$G$80*-1</f>
        <v>-86000</v>
      </c>
      <c r="H106" s="190"/>
      <c r="I106" s="190"/>
      <c r="K106" s="98" t="s">
        <v>104</v>
      </c>
      <c r="L106" s="95">
        <f>2%*$G$80*-1</f>
        <v>-86000</v>
      </c>
      <c r="M106" s="190"/>
      <c r="N106" s="190"/>
      <c r="P106" s="98" t="s">
        <v>104</v>
      </c>
      <c r="Q106" s="95">
        <f>2%*$G$80*-1</f>
        <v>-86000</v>
      </c>
      <c r="R106" s="190"/>
      <c r="S106" s="190"/>
      <c r="U106" s="98" t="s">
        <v>104</v>
      </c>
      <c r="V106" s="95">
        <f>2%*$G$80*-1</f>
        <v>-86000</v>
      </c>
      <c r="W106" s="190"/>
      <c r="X106" s="190"/>
      <c r="Z106" s="98" t="s">
        <v>104</v>
      </c>
      <c r="AA106" s="95">
        <f>2%*$G$80*-1</f>
        <v>-86000</v>
      </c>
      <c r="AB106" s="190"/>
      <c r="AC106" s="190"/>
    </row>
    <row r="107" spans="2:29" s="37" customFormat="1" ht="15" customHeight="1" outlineLevel="1" x14ac:dyDescent="0.25">
      <c r="B107" s="31"/>
      <c r="C107" s="39"/>
      <c r="D107" s="14"/>
      <c r="E107" s="14"/>
      <c r="F107" s="98" t="s">
        <v>105</v>
      </c>
      <c r="G107" s="95">
        <f>1%*$G$80*-1</f>
        <v>-43000</v>
      </c>
      <c r="H107" s="190"/>
      <c r="I107" s="190"/>
      <c r="K107" s="98" t="s">
        <v>105</v>
      </c>
      <c r="L107" s="95">
        <f>1%*$G$80*-1</f>
        <v>-43000</v>
      </c>
      <c r="M107" s="190"/>
      <c r="N107" s="190"/>
      <c r="P107" s="98" t="s">
        <v>105</v>
      </c>
      <c r="Q107" s="95">
        <f>1%*$G$80*-1</f>
        <v>-43000</v>
      </c>
      <c r="R107" s="190"/>
      <c r="S107" s="190"/>
      <c r="U107" s="98" t="s">
        <v>105</v>
      </c>
      <c r="V107" s="95">
        <f>1%*$G$80*-1</f>
        <v>-43000</v>
      </c>
      <c r="W107" s="190"/>
      <c r="X107" s="190"/>
      <c r="Z107" s="98" t="s">
        <v>105</v>
      </c>
      <c r="AA107" s="95">
        <f>1%*$G$80*-1</f>
        <v>-43000</v>
      </c>
      <c r="AB107" s="190"/>
      <c r="AC107" s="190"/>
    </row>
    <row r="108" spans="2:29" s="37" customFormat="1" ht="15" customHeight="1" outlineLevel="1" x14ac:dyDescent="0.25">
      <c r="B108" s="31"/>
      <c r="C108" s="39"/>
      <c r="D108" s="14"/>
      <c r="E108" s="14"/>
      <c r="F108" s="98" t="s">
        <v>106</v>
      </c>
      <c r="G108" s="95">
        <f>1%*$G$80*-1</f>
        <v>-43000</v>
      </c>
      <c r="H108" s="190"/>
      <c r="I108" s="190"/>
      <c r="K108" s="98" t="s">
        <v>106</v>
      </c>
      <c r="L108" s="95">
        <f>1%*$G$80*-1</f>
        <v>-43000</v>
      </c>
      <c r="M108" s="190"/>
      <c r="N108" s="190"/>
      <c r="P108" s="98" t="s">
        <v>106</v>
      </c>
      <c r="Q108" s="95">
        <f>1%*$G$80*-1</f>
        <v>-43000</v>
      </c>
      <c r="R108" s="190"/>
      <c r="S108" s="190"/>
      <c r="U108" s="98" t="s">
        <v>106</v>
      </c>
      <c r="V108" s="95">
        <f>1%*$G$80*-1</f>
        <v>-43000</v>
      </c>
      <c r="W108" s="190"/>
      <c r="X108" s="190"/>
      <c r="Z108" s="98" t="s">
        <v>106</v>
      </c>
      <c r="AA108" s="95">
        <f>1%*$G$80*-1</f>
        <v>-43000</v>
      </c>
      <c r="AB108" s="190"/>
      <c r="AC108" s="190"/>
    </row>
    <row r="109" spans="2:29" s="37" customFormat="1" ht="15" customHeight="1" outlineLevel="1" x14ac:dyDescent="0.25">
      <c r="B109" s="31"/>
      <c r="C109" s="39"/>
      <c r="D109" s="14"/>
      <c r="E109" s="14"/>
      <c r="F109" s="104" t="s">
        <v>107</v>
      </c>
      <c r="G109" s="105">
        <f>SUM(G98:G108)</f>
        <v>-663136</v>
      </c>
      <c r="H109" s="195"/>
      <c r="I109" s="195"/>
      <c r="K109" s="104" t="s">
        <v>107</v>
      </c>
      <c r="L109" s="105">
        <f>SUM(L98:L108)</f>
        <v>-663136</v>
      </c>
      <c r="M109" s="195"/>
      <c r="N109" s="195"/>
      <c r="P109" s="104" t="s">
        <v>107</v>
      </c>
      <c r="Q109" s="105">
        <f>SUM(Q98:Q108)</f>
        <v>-663136</v>
      </c>
      <c r="R109" s="195"/>
      <c r="S109" s="195"/>
      <c r="U109" s="104" t="s">
        <v>107</v>
      </c>
      <c r="V109" s="105">
        <f>SUM(V98:V108)</f>
        <v>-663136</v>
      </c>
      <c r="W109" s="195"/>
      <c r="X109" s="195"/>
      <c r="Z109" s="104" t="s">
        <v>107</v>
      </c>
      <c r="AA109" s="105">
        <f>SUM(AA98:AA108)</f>
        <v>-663136</v>
      </c>
      <c r="AB109" s="195"/>
      <c r="AC109" s="195"/>
    </row>
    <row r="110" spans="2:29" s="37" customFormat="1" ht="15" customHeight="1" outlineLevel="1" x14ac:dyDescent="0.25">
      <c r="B110" s="31"/>
      <c r="C110" s="39"/>
      <c r="D110" s="14"/>
      <c r="E110" s="14"/>
      <c r="F110" s="103"/>
      <c r="G110" s="106"/>
      <c r="H110" s="196"/>
      <c r="I110" s="196"/>
      <c r="K110" s="103"/>
      <c r="L110" s="106"/>
      <c r="M110" s="196"/>
      <c r="N110" s="196"/>
      <c r="P110" s="103"/>
      <c r="Q110" s="106"/>
      <c r="R110" s="196"/>
      <c r="S110" s="196"/>
      <c r="U110" s="103"/>
      <c r="V110" s="106"/>
      <c r="W110" s="196"/>
      <c r="X110" s="196"/>
      <c r="Z110" s="103"/>
      <c r="AA110" s="106"/>
      <c r="AB110" s="196"/>
      <c r="AC110" s="196"/>
    </row>
    <row r="111" spans="2:29" s="37" customFormat="1" ht="15" customHeight="1" outlineLevel="1" thickBot="1" x14ac:dyDescent="0.3">
      <c r="B111" s="31"/>
      <c r="C111" s="39"/>
      <c r="D111" s="14"/>
      <c r="E111" s="14"/>
      <c r="F111" s="107" t="s">
        <v>108</v>
      </c>
      <c r="G111" s="108">
        <f>G94+G109</f>
        <v>5403000</v>
      </c>
      <c r="H111" s="195"/>
      <c r="I111" s="195"/>
      <c r="K111" s="107" t="s">
        <v>108</v>
      </c>
      <c r="L111" s="108">
        <f>L94+L109</f>
        <v>5403000</v>
      </c>
      <c r="M111" s="195"/>
      <c r="N111" s="195"/>
      <c r="P111" s="107" t="s">
        <v>108</v>
      </c>
      <c r="Q111" s="108">
        <f>Q94+Q109</f>
        <v>5403000</v>
      </c>
      <c r="R111" s="195"/>
      <c r="S111" s="195"/>
      <c r="U111" s="107" t="s">
        <v>108</v>
      </c>
      <c r="V111" s="108">
        <f>V94+V109</f>
        <v>5403000</v>
      </c>
      <c r="W111" s="195"/>
      <c r="X111" s="195"/>
      <c r="Z111" s="107" t="s">
        <v>108</v>
      </c>
      <c r="AA111" s="108">
        <f>AA94+AA109</f>
        <v>5403000</v>
      </c>
      <c r="AB111" s="195"/>
      <c r="AC111" s="195"/>
    </row>
    <row r="112" spans="2:29" s="37" customFormat="1" ht="15" customHeight="1" outlineLevel="1" x14ac:dyDescent="0.25">
      <c r="B112" s="31"/>
      <c r="C112" s="39"/>
      <c r="D112" s="14"/>
      <c r="E112" s="14"/>
      <c r="F112" s="109"/>
      <c r="G112" s="110"/>
      <c r="H112" s="110"/>
      <c r="I112" s="110"/>
      <c r="K112" s="109"/>
      <c r="L112" s="110"/>
      <c r="M112" s="110"/>
      <c r="N112" s="110"/>
      <c r="P112" s="109"/>
      <c r="Q112" s="110"/>
      <c r="R112" s="110"/>
      <c r="S112" s="110"/>
      <c r="U112" s="109"/>
      <c r="V112" s="110"/>
      <c r="W112" s="110"/>
      <c r="X112" s="110"/>
      <c r="Z112" s="109"/>
      <c r="AA112" s="110"/>
      <c r="AB112" s="110"/>
      <c r="AC112" s="110"/>
    </row>
    <row r="113" spans="1:30" s="37" customFormat="1" ht="15" customHeight="1" outlineLevel="1" x14ac:dyDescent="0.25">
      <c r="B113" s="31"/>
      <c r="C113" s="39"/>
      <c r="D113" s="14"/>
      <c r="E113" s="14"/>
      <c r="F113" s="111"/>
      <c r="G113" s="112"/>
      <c r="H113" s="112"/>
      <c r="I113" s="112"/>
      <c r="K113" s="111"/>
      <c r="L113" s="112"/>
      <c r="M113" s="112"/>
      <c r="N113" s="112"/>
      <c r="P113" s="111"/>
      <c r="Q113" s="112"/>
      <c r="R113" s="112"/>
      <c r="S113" s="112"/>
      <c r="U113" s="111"/>
      <c r="V113" s="112"/>
      <c r="W113" s="112"/>
      <c r="X113" s="112"/>
      <c r="Z113" s="111"/>
      <c r="AA113" s="112"/>
      <c r="AB113" s="112"/>
      <c r="AC113" s="112"/>
    </row>
    <row r="114" spans="1:30" s="37" customFormat="1" ht="15" customHeight="1" outlineLevel="1" x14ac:dyDescent="0.25">
      <c r="B114" s="31"/>
      <c r="C114" s="39"/>
      <c r="D114" s="14"/>
      <c r="E114" s="14"/>
      <c r="F114" s="113">
        <f>G111-G71</f>
        <v>1103000</v>
      </c>
      <c r="G114" s="114">
        <f>-G111/G71</f>
        <v>-1.2565116279069768</v>
      </c>
      <c r="H114" s="114"/>
      <c r="I114" s="114"/>
      <c r="J114" s="37" t="s">
        <v>109</v>
      </c>
      <c r="K114" s="113">
        <f>L111-L71</f>
        <v>1103000</v>
      </c>
      <c r="L114" s="114">
        <f>-L111/L71</f>
        <v>-1.2565116279069768</v>
      </c>
      <c r="M114" s="114"/>
      <c r="N114" s="114"/>
      <c r="O114" s="37" t="s">
        <v>109</v>
      </c>
      <c r="P114" s="113">
        <f>Q111-Q71</f>
        <v>1103000</v>
      </c>
      <c r="Q114" s="114">
        <f>-Q111/Q71</f>
        <v>-1.2565116279069768</v>
      </c>
      <c r="R114" s="114"/>
      <c r="S114" s="114"/>
      <c r="T114" s="37" t="s">
        <v>109</v>
      </c>
      <c r="U114" s="113">
        <f>V111-V71</f>
        <v>1103000</v>
      </c>
      <c r="V114" s="114">
        <f>-V111/V71</f>
        <v>-1.2565116279069768</v>
      </c>
      <c r="W114" s="114"/>
      <c r="X114" s="114"/>
      <c r="Y114" s="37" t="s">
        <v>109</v>
      </c>
      <c r="Z114" s="113">
        <f>AA111-AA71</f>
        <v>1103000</v>
      </c>
      <c r="AA114" s="114">
        <f>-AA111/AA71</f>
        <v>-1.2565116279069768</v>
      </c>
      <c r="AB114" s="114"/>
      <c r="AC114" s="114"/>
      <c r="AD114" s="37" t="s">
        <v>109</v>
      </c>
    </row>
    <row r="115" spans="1:30" s="37" customFormat="1" ht="15" customHeight="1" outlineLevel="1" x14ac:dyDescent="0.25">
      <c r="B115" s="31"/>
      <c r="C115" s="39"/>
      <c r="D115" s="14"/>
      <c r="E115" s="14"/>
      <c r="F115" s="113">
        <f>G111-G72</f>
        <v>403000</v>
      </c>
      <c r="G115" s="114">
        <f>G111/G72</f>
        <v>1.0806</v>
      </c>
      <c r="H115" s="114"/>
      <c r="I115" s="114"/>
      <c r="J115" s="37" t="s">
        <v>110</v>
      </c>
      <c r="K115" s="113">
        <f>L111-L72</f>
        <v>403000</v>
      </c>
      <c r="L115" s="114">
        <f>L111/L72</f>
        <v>1.0806</v>
      </c>
      <c r="M115" s="114"/>
      <c r="N115" s="114"/>
      <c r="O115" s="37" t="s">
        <v>110</v>
      </c>
      <c r="P115" s="113">
        <f>Q111-Q72</f>
        <v>403000</v>
      </c>
      <c r="Q115" s="114">
        <f>Q111/Q72</f>
        <v>1.0806</v>
      </c>
      <c r="R115" s="114"/>
      <c r="S115" s="114"/>
      <c r="T115" s="37" t="s">
        <v>110</v>
      </c>
      <c r="U115" s="113">
        <f>V111-V72</f>
        <v>403000</v>
      </c>
      <c r="V115" s="114">
        <f>V111/V72</f>
        <v>1.0806</v>
      </c>
      <c r="W115" s="114"/>
      <c r="X115" s="114"/>
      <c r="Y115" s="37" t="s">
        <v>110</v>
      </c>
      <c r="Z115" s="113">
        <f>AA111-AA72</f>
        <v>403000</v>
      </c>
      <c r="AA115" s="114">
        <f>AA111/AA72</f>
        <v>1.0806</v>
      </c>
      <c r="AB115" s="114"/>
      <c r="AC115" s="114"/>
      <c r="AD115" s="37" t="s">
        <v>110</v>
      </c>
    </row>
    <row r="116" spans="1:30" s="37" customFormat="1" ht="15" customHeight="1" outlineLevel="1" x14ac:dyDescent="0.25">
      <c r="B116" s="31"/>
      <c r="C116" s="39"/>
      <c r="D116" s="14"/>
      <c r="E116" s="14"/>
      <c r="F116" s="113">
        <f>G111-G72</f>
        <v>403000</v>
      </c>
      <c r="G116" s="114">
        <f>G111/G72</f>
        <v>1.0806</v>
      </c>
      <c r="H116" s="114"/>
      <c r="I116" s="114"/>
      <c r="J116" s="37" t="s">
        <v>111</v>
      </c>
      <c r="K116" s="113">
        <f>L111-L72</f>
        <v>403000</v>
      </c>
      <c r="L116" s="114">
        <f>L111/L72</f>
        <v>1.0806</v>
      </c>
      <c r="M116" s="114"/>
      <c r="N116" s="114"/>
      <c r="O116" s="37" t="s">
        <v>111</v>
      </c>
      <c r="P116" s="113">
        <f>Q111-Q72</f>
        <v>403000</v>
      </c>
      <c r="Q116" s="114">
        <f>Q111/Q72</f>
        <v>1.0806</v>
      </c>
      <c r="R116" s="114"/>
      <c r="S116" s="114"/>
      <c r="T116" s="37" t="s">
        <v>111</v>
      </c>
      <c r="U116" s="113">
        <f>V111-V72</f>
        <v>403000</v>
      </c>
      <c r="V116" s="114">
        <f>V111/V72</f>
        <v>1.0806</v>
      </c>
      <c r="W116" s="114"/>
      <c r="X116" s="114"/>
      <c r="Y116" s="37" t="s">
        <v>111</v>
      </c>
      <c r="Z116" s="113">
        <f>AA111-AA72</f>
        <v>403000</v>
      </c>
      <c r="AA116" s="114">
        <f>AA111/AA72</f>
        <v>1.0806</v>
      </c>
      <c r="AB116" s="114"/>
      <c r="AC116" s="114"/>
      <c r="AD116" s="37" t="s">
        <v>111</v>
      </c>
    </row>
    <row r="117" spans="1:30" s="37" customFormat="1" ht="15" customHeight="1" outlineLevel="1" x14ac:dyDescent="0.25">
      <c r="B117" s="31"/>
      <c r="C117" s="39"/>
      <c r="D117" s="14"/>
      <c r="E117" s="14"/>
      <c r="F117" s="14"/>
      <c r="G117" s="14"/>
      <c r="H117" s="175"/>
      <c r="I117" s="175"/>
      <c r="J117" s="14"/>
      <c r="K117" s="14"/>
      <c r="L117" s="14"/>
      <c r="M117" s="175"/>
      <c r="N117" s="175"/>
      <c r="O117" s="14"/>
      <c r="P117" s="14"/>
      <c r="Q117" s="14"/>
      <c r="R117" s="175"/>
      <c r="S117" s="175"/>
      <c r="T117" s="14"/>
      <c r="U117" s="14"/>
      <c r="V117" s="14"/>
      <c r="W117" s="175"/>
      <c r="X117" s="175"/>
      <c r="Y117" s="14"/>
      <c r="Z117" s="167"/>
      <c r="AA117" s="167"/>
      <c r="AB117" s="175"/>
      <c r="AC117" s="175"/>
      <c r="AD117" s="167"/>
    </row>
    <row r="118" spans="1:30" s="57" customFormat="1" outlineLevel="1" x14ac:dyDescent="0.25">
      <c r="A118" s="27"/>
      <c r="B118" s="75"/>
      <c r="C118" s="33"/>
      <c r="D118" s="33"/>
      <c r="E118" s="33"/>
      <c r="F118" s="35"/>
      <c r="G118" s="76"/>
      <c r="H118" s="76"/>
      <c r="I118" s="76"/>
      <c r="J118" s="76"/>
      <c r="K118" s="35"/>
      <c r="L118" s="76"/>
      <c r="M118" s="76"/>
      <c r="N118" s="76"/>
      <c r="O118" s="76"/>
      <c r="P118" s="35"/>
      <c r="Q118" s="76"/>
      <c r="R118" s="76"/>
      <c r="S118" s="76"/>
      <c r="T118" s="76"/>
      <c r="U118" s="35"/>
      <c r="V118" s="76"/>
      <c r="W118" s="76"/>
      <c r="X118" s="76"/>
      <c r="Y118" s="76"/>
      <c r="Z118" s="35"/>
      <c r="AA118" s="76"/>
      <c r="AB118" s="76"/>
      <c r="AC118" s="76"/>
      <c r="AD118" s="76"/>
    </row>
    <row r="119" spans="1:30" s="57" customFormat="1" outlineLevel="1" x14ac:dyDescent="0.25">
      <c r="A119" s="27"/>
      <c r="B119" s="73"/>
      <c r="C119" s="71"/>
      <c r="D119" s="71"/>
      <c r="E119" s="71"/>
      <c r="F119" s="51"/>
      <c r="G119" s="74"/>
      <c r="H119" s="74"/>
      <c r="I119" s="74"/>
      <c r="J119" s="74"/>
      <c r="K119" s="51"/>
      <c r="L119" s="74"/>
      <c r="M119" s="74"/>
      <c r="N119" s="74"/>
      <c r="O119" s="74"/>
      <c r="P119" s="51"/>
      <c r="Q119" s="74"/>
      <c r="R119" s="74"/>
      <c r="S119" s="74"/>
      <c r="T119" s="74"/>
      <c r="U119" s="51"/>
      <c r="V119" s="74"/>
      <c r="W119" s="74"/>
      <c r="X119" s="74"/>
      <c r="Y119" s="74"/>
      <c r="Z119" s="51"/>
      <c r="AA119" s="74"/>
      <c r="AB119" s="74"/>
      <c r="AC119" s="74"/>
      <c r="AD119" s="74"/>
    </row>
    <row r="120" spans="1:30" s="37" customFormat="1" x14ac:dyDescent="0.25">
      <c r="A120" s="8" t="s">
        <v>59</v>
      </c>
      <c r="B120" s="73"/>
      <c r="C120" s="71"/>
      <c r="D120" s="71"/>
      <c r="E120" s="71"/>
      <c r="F120" s="51"/>
      <c r="G120" s="72"/>
      <c r="H120" s="72"/>
      <c r="I120" s="72"/>
      <c r="J120" s="72"/>
      <c r="K120" s="51"/>
      <c r="L120" s="72"/>
      <c r="M120" s="72"/>
      <c r="N120" s="72"/>
      <c r="O120" s="72"/>
      <c r="P120" s="51"/>
      <c r="Q120" s="72"/>
      <c r="R120" s="72"/>
      <c r="S120" s="72"/>
      <c r="T120" s="72"/>
      <c r="U120" s="51"/>
      <c r="V120" s="72"/>
      <c r="W120" s="72"/>
      <c r="X120" s="72"/>
      <c r="Y120" s="72"/>
      <c r="Z120" s="51"/>
      <c r="AA120" s="72"/>
      <c r="AB120" s="72"/>
      <c r="AC120" s="72"/>
      <c r="AD120" s="72"/>
    </row>
    <row r="121" spans="1:30" s="57" customFormat="1" x14ac:dyDescent="0.25">
      <c r="A121" s="27"/>
      <c r="B121" s="73"/>
      <c r="C121" s="71"/>
      <c r="D121" s="71"/>
      <c r="E121" s="71"/>
      <c r="F121" s="51"/>
      <c r="G121" s="74"/>
      <c r="H121" s="74"/>
      <c r="I121" s="74"/>
      <c r="J121" s="74"/>
      <c r="K121" s="51"/>
      <c r="L121" s="74"/>
      <c r="M121" s="74"/>
      <c r="N121" s="74"/>
      <c r="O121" s="74"/>
      <c r="P121" s="51"/>
      <c r="Q121" s="74"/>
      <c r="R121" s="74"/>
      <c r="S121" s="74"/>
      <c r="T121" s="74"/>
      <c r="U121" s="51"/>
      <c r="V121" s="74"/>
      <c r="W121" s="74"/>
      <c r="X121" s="74"/>
      <c r="Y121" s="74"/>
      <c r="Z121" s="51"/>
      <c r="AA121" s="74"/>
      <c r="AB121" s="74"/>
      <c r="AC121" s="74"/>
      <c r="AD121" s="74"/>
    </row>
    <row r="122" spans="1:30" s="37" customFormat="1" ht="15" hidden="1" customHeight="1" outlineLevel="1" x14ac:dyDescent="0.25">
      <c r="B122" s="31" t="s">
        <v>59</v>
      </c>
      <c r="C122" s="39"/>
      <c r="D122" s="14"/>
      <c r="E122" s="14"/>
      <c r="F122" s="223"/>
      <c r="G122" s="224"/>
      <c r="H122" s="224"/>
      <c r="I122" s="224"/>
      <c r="J122" s="225"/>
      <c r="K122" s="223"/>
      <c r="L122" s="224"/>
      <c r="M122" s="224"/>
      <c r="N122" s="224"/>
      <c r="O122" s="225"/>
      <c r="P122" s="223"/>
      <c r="Q122" s="224"/>
      <c r="R122" s="224"/>
      <c r="S122" s="224"/>
      <c r="T122" s="225"/>
      <c r="U122" s="223"/>
      <c r="V122" s="224"/>
      <c r="W122" s="224"/>
      <c r="X122" s="224"/>
      <c r="Y122" s="225"/>
      <c r="Z122" s="223"/>
      <c r="AA122" s="224"/>
      <c r="AB122" s="224"/>
      <c r="AC122" s="224"/>
      <c r="AD122" s="225"/>
    </row>
    <row r="123" spans="1:30" s="57" customFormat="1" hidden="1" outlineLevel="1" x14ac:dyDescent="0.25">
      <c r="A123" s="27"/>
      <c r="B123" s="75"/>
      <c r="C123" s="33"/>
      <c r="D123" s="33"/>
      <c r="E123" s="33"/>
      <c r="F123" s="220"/>
      <c r="G123" s="221"/>
      <c r="H123" s="221"/>
      <c r="I123" s="221"/>
      <c r="J123" s="222"/>
      <c r="K123" s="220"/>
      <c r="L123" s="221"/>
      <c r="M123" s="221"/>
      <c r="N123" s="221"/>
      <c r="O123" s="222"/>
      <c r="P123" s="220"/>
      <c r="Q123" s="221"/>
      <c r="R123" s="221"/>
      <c r="S123" s="221"/>
      <c r="T123" s="222"/>
      <c r="U123" s="220"/>
      <c r="V123" s="221"/>
      <c r="W123" s="221"/>
      <c r="X123" s="221"/>
      <c r="Y123" s="222"/>
      <c r="Z123" s="220"/>
      <c r="AA123" s="221"/>
      <c r="AB123" s="221"/>
      <c r="AC123" s="221"/>
      <c r="AD123" s="222"/>
    </row>
    <row r="124" spans="1:30" s="57" customFormat="1" hidden="1" outlineLevel="1" x14ac:dyDescent="0.25">
      <c r="A124" s="27"/>
      <c r="B124" s="73"/>
      <c r="C124" s="71"/>
      <c r="D124" s="71"/>
      <c r="E124" s="71"/>
      <c r="F124" s="51"/>
      <c r="G124" s="74"/>
      <c r="H124" s="74"/>
      <c r="I124" s="74"/>
      <c r="J124" s="74"/>
      <c r="K124" s="51"/>
      <c r="L124" s="74"/>
      <c r="M124" s="74"/>
      <c r="N124" s="74"/>
      <c r="O124" s="74"/>
      <c r="P124" s="51"/>
      <c r="Q124" s="74"/>
      <c r="R124" s="74"/>
      <c r="S124" s="74"/>
      <c r="T124" s="74"/>
      <c r="U124" s="51"/>
      <c r="V124" s="74"/>
      <c r="W124" s="74"/>
      <c r="X124" s="74"/>
      <c r="Y124" s="74"/>
      <c r="Z124" s="51"/>
      <c r="AA124" s="74"/>
      <c r="AB124" s="74"/>
      <c r="AC124" s="74"/>
      <c r="AD124" s="74"/>
    </row>
    <row r="125" spans="1:30" s="37" customFormat="1" collapsed="1" x14ac:dyDescent="0.25">
      <c r="A125" s="8" t="s">
        <v>60</v>
      </c>
      <c r="B125" s="73"/>
      <c r="C125" s="71"/>
      <c r="D125" s="71"/>
      <c r="E125" s="71"/>
      <c r="F125" s="51"/>
      <c r="G125" s="72"/>
      <c r="H125" s="72"/>
      <c r="I125" s="72"/>
      <c r="J125" s="72"/>
      <c r="K125" s="51"/>
      <c r="L125" s="72"/>
      <c r="M125" s="72"/>
      <c r="N125" s="72"/>
      <c r="O125" s="72"/>
      <c r="P125" s="51"/>
      <c r="Q125" s="72"/>
      <c r="R125" s="72"/>
      <c r="S125" s="72"/>
      <c r="T125" s="72"/>
      <c r="U125" s="51"/>
      <c r="V125" s="72"/>
      <c r="W125" s="72"/>
      <c r="X125" s="72"/>
      <c r="Y125" s="72"/>
      <c r="Z125" s="51"/>
      <c r="AA125" s="72"/>
      <c r="AB125" s="72"/>
      <c r="AC125" s="72"/>
      <c r="AD125" s="72"/>
    </row>
    <row r="126" spans="1:30" s="57" customFormat="1" x14ac:dyDescent="0.25">
      <c r="A126" s="27"/>
      <c r="B126" s="73"/>
      <c r="C126" s="71"/>
      <c r="D126" s="71"/>
      <c r="E126" s="71"/>
      <c r="F126" s="51"/>
      <c r="G126" s="74"/>
      <c r="H126" s="74"/>
      <c r="I126" s="74"/>
      <c r="J126" s="74"/>
      <c r="K126" s="51"/>
      <c r="L126" s="74"/>
      <c r="M126" s="74"/>
      <c r="N126" s="74"/>
      <c r="O126" s="74"/>
      <c r="P126" s="51"/>
      <c r="Q126" s="74"/>
      <c r="R126" s="74"/>
      <c r="S126" s="74"/>
      <c r="T126" s="74"/>
      <c r="U126" s="51"/>
      <c r="V126" s="74"/>
      <c r="W126" s="74"/>
      <c r="X126" s="74"/>
      <c r="Y126" s="74"/>
      <c r="Z126" s="51"/>
      <c r="AA126" s="74"/>
      <c r="AB126" s="74"/>
      <c r="AC126" s="74"/>
      <c r="AD126" s="74"/>
    </row>
    <row r="127" spans="1:30" s="37" customFormat="1" ht="15" hidden="1" customHeight="1" outlineLevel="1" x14ac:dyDescent="0.25">
      <c r="B127" s="31" t="s">
        <v>61</v>
      </c>
      <c r="C127" s="39"/>
      <c r="D127" s="14"/>
      <c r="E127" s="14"/>
      <c r="F127" s="223"/>
      <c r="G127" s="224"/>
      <c r="H127" s="224"/>
      <c r="I127" s="224"/>
      <c r="J127" s="225"/>
      <c r="K127" s="223"/>
      <c r="L127" s="224"/>
      <c r="M127" s="224"/>
      <c r="N127" s="224"/>
      <c r="O127" s="225"/>
      <c r="P127" s="223"/>
      <c r="Q127" s="224"/>
      <c r="R127" s="224"/>
      <c r="S127" s="224"/>
      <c r="T127" s="225"/>
      <c r="U127" s="223"/>
      <c r="V127" s="224"/>
      <c r="W127" s="224"/>
      <c r="X127" s="224"/>
      <c r="Y127" s="225"/>
      <c r="Z127" s="223"/>
      <c r="AA127" s="224"/>
      <c r="AB127" s="224"/>
      <c r="AC127" s="224"/>
      <c r="AD127" s="225"/>
    </row>
    <row r="128" spans="1:30" s="57" customFormat="1" hidden="1" outlineLevel="1" x14ac:dyDescent="0.25">
      <c r="A128" s="27"/>
      <c r="B128" s="75"/>
      <c r="C128" s="33"/>
      <c r="D128" s="33"/>
      <c r="E128" s="33"/>
      <c r="F128" s="220"/>
      <c r="G128" s="221"/>
      <c r="H128" s="221"/>
      <c r="I128" s="221"/>
      <c r="J128" s="222"/>
      <c r="K128" s="220"/>
      <c r="L128" s="221"/>
      <c r="M128" s="221"/>
      <c r="N128" s="221"/>
      <c r="O128" s="222"/>
      <c r="P128" s="220"/>
      <c r="Q128" s="221"/>
      <c r="R128" s="221"/>
      <c r="S128" s="221"/>
      <c r="T128" s="222"/>
      <c r="U128" s="220"/>
      <c r="V128" s="221"/>
      <c r="W128" s="221"/>
      <c r="X128" s="221"/>
      <c r="Y128" s="222"/>
      <c r="Z128" s="220"/>
      <c r="AA128" s="221"/>
      <c r="AB128" s="221"/>
      <c r="AC128" s="221"/>
      <c r="AD128" s="222"/>
    </row>
    <row r="129" spans="1:30" s="57" customFormat="1" hidden="1" outlineLevel="1" x14ac:dyDescent="0.25">
      <c r="A129" s="27"/>
      <c r="B129" s="73"/>
      <c r="C129" s="71"/>
      <c r="D129" s="71"/>
      <c r="E129" s="71"/>
      <c r="F129" s="51"/>
      <c r="G129" s="74"/>
      <c r="H129" s="74"/>
      <c r="I129" s="74"/>
      <c r="J129" s="74"/>
      <c r="K129" s="51"/>
      <c r="L129" s="74"/>
      <c r="M129" s="74"/>
      <c r="N129" s="74"/>
      <c r="O129" s="74"/>
      <c r="P129" s="51"/>
      <c r="Q129" s="74"/>
      <c r="R129" s="74"/>
      <c r="S129" s="74"/>
      <c r="T129" s="74"/>
      <c r="U129" s="51"/>
      <c r="V129" s="74"/>
      <c r="W129" s="74"/>
      <c r="X129" s="74"/>
      <c r="Y129" s="74"/>
      <c r="Z129" s="51"/>
      <c r="AA129" s="74"/>
      <c r="AB129" s="74"/>
      <c r="AC129" s="74"/>
      <c r="AD129" s="74"/>
    </row>
    <row r="130" spans="1:30" s="37" customFormat="1" collapsed="1" x14ac:dyDescent="0.25">
      <c r="A130" s="8" t="s">
        <v>62</v>
      </c>
      <c r="B130" s="73"/>
      <c r="C130" s="71"/>
      <c r="D130" s="71"/>
      <c r="E130" s="71"/>
      <c r="F130" s="51"/>
      <c r="G130" s="72"/>
      <c r="H130" s="72"/>
      <c r="I130" s="72"/>
      <c r="J130" s="72"/>
      <c r="K130" s="51"/>
      <c r="L130" s="72"/>
      <c r="M130" s="72"/>
      <c r="N130" s="72"/>
      <c r="O130" s="72"/>
      <c r="P130" s="51"/>
      <c r="Q130" s="72"/>
      <c r="R130" s="72"/>
      <c r="S130" s="72"/>
      <c r="T130" s="72"/>
      <c r="U130" s="51"/>
      <c r="V130" s="72"/>
      <c r="W130" s="72"/>
      <c r="X130" s="72"/>
      <c r="Y130" s="72"/>
      <c r="Z130" s="51"/>
      <c r="AA130" s="72"/>
      <c r="AB130" s="72"/>
      <c r="AC130" s="72"/>
      <c r="AD130" s="72"/>
    </row>
    <row r="131" spans="1:30" s="57" customFormat="1" x14ac:dyDescent="0.25">
      <c r="A131" s="27"/>
      <c r="B131" s="73"/>
      <c r="C131" s="71"/>
      <c r="D131" s="71"/>
      <c r="E131" s="71"/>
      <c r="F131" s="51"/>
      <c r="G131" s="74"/>
      <c r="H131" s="74"/>
      <c r="I131" s="74"/>
      <c r="J131" s="74"/>
      <c r="K131" s="51"/>
      <c r="L131" s="74"/>
      <c r="M131" s="74"/>
      <c r="N131" s="74"/>
      <c r="O131" s="74"/>
      <c r="P131" s="51"/>
      <c r="Q131" s="74"/>
      <c r="R131" s="74"/>
      <c r="S131" s="74"/>
      <c r="T131" s="74"/>
      <c r="U131" s="51"/>
      <c r="V131" s="74"/>
      <c r="W131" s="74"/>
      <c r="X131" s="74"/>
      <c r="Y131" s="74"/>
      <c r="Z131" s="51"/>
      <c r="AA131" s="74"/>
      <c r="AB131" s="74"/>
      <c r="AC131" s="74"/>
      <c r="AD131" s="74"/>
    </row>
    <row r="132" spans="1:30" s="37" customFormat="1" ht="15" hidden="1" customHeight="1" outlineLevel="1" x14ac:dyDescent="0.25">
      <c r="B132" s="31" t="s">
        <v>62</v>
      </c>
      <c r="C132" s="39"/>
      <c r="D132" s="14"/>
      <c r="E132" s="14"/>
      <c r="F132" s="223"/>
      <c r="G132" s="224"/>
      <c r="H132" s="224"/>
      <c r="I132" s="224"/>
      <c r="J132" s="225"/>
      <c r="K132" s="223"/>
      <c r="L132" s="224"/>
      <c r="M132" s="224"/>
      <c r="N132" s="224"/>
      <c r="O132" s="225"/>
      <c r="P132" s="223"/>
      <c r="Q132" s="224"/>
      <c r="R132" s="224"/>
      <c r="S132" s="224"/>
      <c r="T132" s="225"/>
      <c r="U132" s="223"/>
      <c r="V132" s="224"/>
      <c r="W132" s="224"/>
      <c r="X132" s="224"/>
      <c r="Y132" s="225"/>
      <c r="Z132" s="223"/>
      <c r="AA132" s="224"/>
      <c r="AB132" s="224"/>
      <c r="AC132" s="224"/>
      <c r="AD132" s="225"/>
    </row>
    <row r="133" spans="1:30" s="37" customFormat="1" hidden="1" outlineLevel="1" x14ac:dyDescent="0.25">
      <c r="B133" s="75"/>
      <c r="C133" s="33"/>
      <c r="D133" s="33"/>
      <c r="E133" s="33"/>
      <c r="F133" s="220"/>
      <c r="G133" s="221"/>
      <c r="H133" s="221"/>
      <c r="I133" s="221"/>
      <c r="J133" s="222"/>
      <c r="K133" s="220"/>
      <c r="L133" s="221"/>
      <c r="M133" s="221"/>
      <c r="N133" s="221"/>
      <c r="O133" s="222"/>
      <c r="P133" s="220"/>
      <c r="Q133" s="221"/>
      <c r="R133" s="221"/>
      <c r="S133" s="221"/>
      <c r="T133" s="222"/>
      <c r="U133" s="220"/>
      <c r="V133" s="221"/>
      <c r="W133" s="221"/>
      <c r="X133" s="221"/>
      <c r="Y133" s="222"/>
      <c r="Z133" s="220"/>
      <c r="AA133" s="221"/>
      <c r="AB133" s="221"/>
      <c r="AC133" s="221"/>
      <c r="AD133" s="222"/>
    </row>
    <row r="134" spans="1:30" collapsed="1" x14ac:dyDescent="0.25"/>
  </sheetData>
  <mergeCells count="98">
    <mergeCell ref="AA49:AC49"/>
    <mergeCell ref="AA50:AC50"/>
    <mergeCell ref="AA51:AC51"/>
    <mergeCell ref="Z127:AD127"/>
    <mergeCell ref="AD49:AD51"/>
    <mergeCell ref="Z55:AD55"/>
    <mergeCell ref="Z56:AD56"/>
    <mergeCell ref="Z60:AD60"/>
    <mergeCell ref="Z61:AD61"/>
    <mergeCell ref="Z128:AD128"/>
    <mergeCell ref="Z132:AD132"/>
    <mergeCell ref="Z133:AD133"/>
    <mergeCell ref="Z65:AD65"/>
    <mergeCell ref="Z66:AD66"/>
    <mergeCell ref="Z70:AD70"/>
    <mergeCell ref="Z122:AD122"/>
    <mergeCell ref="Z123:AD123"/>
    <mergeCell ref="F133:J133"/>
    <mergeCell ref="K133:O133"/>
    <mergeCell ref="P133:T133"/>
    <mergeCell ref="U133:Y133"/>
    <mergeCell ref="F127:J127"/>
    <mergeCell ref="K127:O127"/>
    <mergeCell ref="P127:T127"/>
    <mergeCell ref="U127:Y127"/>
    <mergeCell ref="F128:J128"/>
    <mergeCell ref="K128:O128"/>
    <mergeCell ref="P128:T128"/>
    <mergeCell ref="U128:Y128"/>
    <mergeCell ref="F70:J70"/>
    <mergeCell ref="K70:O70"/>
    <mergeCell ref="P70:T70"/>
    <mergeCell ref="U70:Y70"/>
    <mergeCell ref="F132:J132"/>
    <mergeCell ref="K132:O132"/>
    <mergeCell ref="P132:T132"/>
    <mergeCell ref="U132:Y132"/>
    <mergeCell ref="F122:J122"/>
    <mergeCell ref="K122:O122"/>
    <mergeCell ref="P122:T122"/>
    <mergeCell ref="U122:Y122"/>
    <mergeCell ref="F123:J123"/>
    <mergeCell ref="K123:O123"/>
    <mergeCell ref="P123:T123"/>
    <mergeCell ref="U123:Y123"/>
    <mergeCell ref="F65:J65"/>
    <mergeCell ref="K65:O65"/>
    <mergeCell ref="P65:T65"/>
    <mergeCell ref="U65:Y65"/>
    <mergeCell ref="F66:J66"/>
    <mergeCell ref="K66:O66"/>
    <mergeCell ref="P66:T66"/>
    <mergeCell ref="U66:Y66"/>
    <mergeCell ref="F60:J60"/>
    <mergeCell ref="K60:O60"/>
    <mergeCell ref="P60:T60"/>
    <mergeCell ref="U60:Y60"/>
    <mergeCell ref="F61:J61"/>
    <mergeCell ref="K61:O61"/>
    <mergeCell ref="P61:T61"/>
    <mergeCell ref="U61:Y61"/>
    <mergeCell ref="U5:Y5"/>
    <mergeCell ref="P56:T56"/>
    <mergeCell ref="U55:Y55"/>
    <mergeCell ref="U56:Y56"/>
    <mergeCell ref="F4:AD4"/>
    <mergeCell ref="P55:T55"/>
    <mergeCell ref="T49:T51"/>
    <mergeCell ref="F5:J5"/>
    <mergeCell ref="K5:O5"/>
    <mergeCell ref="P5:T5"/>
    <mergeCell ref="O49:O51"/>
    <mergeCell ref="F55:J55"/>
    <mergeCell ref="F56:J56"/>
    <mergeCell ref="K55:O55"/>
    <mergeCell ref="K56:O56"/>
    <mergeCell ref="Z5:AD5"/>
    <mergeCell ref="B48:D48"/>
    <mergeCell ref="B49:D49"/>
    <mergeCell ref="J49:J51"/>
    <mergeCell ref="Y49:Y51"/>
    <mergeCell ref="G49:I49"/>
    <mergeCell ref="G50:I50"/>
    <mergeCell ref="G51:I51"/>
    <mergeCell ref="L49:N49"/>
    <mergeCell ref="L50:N50"/>
    <mergeCell ref="L51:N51"/>
    <mergeCell ref="Q49:S49"/>
    <mergeCell ref="Q50:S50"/>
    <mergeCell ref="Q51:S51"/>
    <mergeCell ref="V49:X49"/>
    <mergeCell ref="V50:X50"/>
    <mergeCell ref="V51:X51"/>
    <mergeCell ref="B4:B5"/>
    <mergeCell ref="C4:C5"/>
    <mergeCell ref="D4:D5"/>
    <mergeCell ref="E4:E5"/>
    <mergeCell ref="B19:C19"/>
  </mergeCells>
  <pageMargins left="0.7" right="0.7" top="0.75" bottom="0.75" header="0.3" footer="0.3"/>
  <pageSetup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C2" sqref="C2:C4"/>
    </sheetView>
  </sheetViews>
  <sheetFormatPr defaultColWidth="9.125" defaultRowHeight="15" x14ac:dyDescent="0.25"/>
  <cols>
    <col min="1" max="1" width="15.625" style="77" customWidth="1"/>
    <col min="2" max="2" width="5.625" style="81" customWidth="1"/>
    <col min="3" max="3" width="11.625" style="79" bestFit="1" customWidth="1"/>
    <col min="4" max="16384" width="9.125" style="77"/>
  </cols>
  <sheetData>
    <row r="2" spans="1:3" x14ac:dyDescent="0.25">
      <c r="A2" s="77" t="s">
        <v>65</v>
      </c>
      <c r="B2" s="78">
        <v>0.02</v>
      </c>
      <c r="C2" s="79">
        <f>+B2*[3]Resume!$N$72</f>
        <v>62000</v>
      </c>
    </row>
    <row r="3" spans="1:3" x14ac:dyDescent="0.25">
      <c r="A3" s="77" t="s">
        <v>66</v>
      </c>
      <c r="B3" s="78">
        <v>0.01</v>
      </c>
      <c r="C3" s="79">
        <f>+B3*[3]Resume!$N$72</f>
        <v>31000</v>
      </c>
    </row>
    <row r="4" spans="1:3" x14ac:dyDescent="0.25">
      <c r="A4" s="77" t="s">
        <v>67</v>
      </c>
      <c r="B4" s="78">
        <v>0.01</v>
      </c>
      <c r="C4" s="79">
        <f>+B4*[3]Resume!$N$72</f>
        <v>31000</v>
      </c>
    </row>
    <row r="6" spans="1:3" x14ac:dyDescent="0.25">
      <c r="A6" s="77" t="s">
        <v>68</v>
      </c>
      <c r="B6" s="80"/>
      <c r="C6" s="80">
        <v>54000000</v>
      </c>
    </row>
    <row r="7" spans="1:3" x14ac:dyDescent="0.25">
      <c r="A7" s="77" t="s">
        <v>69</v>
      </c>
      <c r="B7" s="80"/>
      <c r="C7" s="80">
        <v>58500000</v>
      </c>
    </row>
    <row r="8" spans="1:3" x14ac:dyDescent="0.25">
      <c r="A8" s="77" t="s">
        <v>70</v>
      </c>
      <c r="B8" s="80"/>
      <c r="C8" s="80">
        <v>63000000</v>
      </c>
    </row>
    <row r="9" spans="1:3" x14ac:dyDescent="0.25">
      <c r="A9" s="77" t="s">
        <v>71</v>
      </c>
      <c r="B9" s="80"/>
      <c r="C9" s="80">
        <v>67500000</v>
      </c>
    </row>
    <row r="10" spans="1:3" x14ac:dyDescent="0.25">
      <c r="A10" s="77" t="s">
        <v>72</v>
      </c>
      <c r="B10" s="80"/>
      <c r="C10" s="80">
        <v>58500000</v>
      </c>
    </row>
    <row r="11" spans="1:3" x14ac:dyDescent="0.25">
      <c r="A11" s="77" t="s">
        <v>73</v>
      </c>
      <c r="B11" s="80"/>
      <c r="C11" s="80">
        <v>63000000</v>
      </c>
    </row>
    <row r="12" spans="1:3" x14ac:dyDescent="0.25">
      <c r="A12" s="77" t="s">
        <v>74</v>
      </c>
      <c r="B12" s="80"/>
      <c r="C12" s="80">
        <v>67500000</v>
      </c>
    </row>
    <row r="13" spans="1:3" x14ac:dyDescent="0.25">
      <c r="A13" s="77" t="s">
        <v>75</v>
      </c>
      <c r="B13" s="80"/>
      <c r="C13" s="80">
        <v>72000000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G34"/>
  <sheetViews>
    <sheetView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H23" sqref="H23"/>
    </sheetView>
  </sheetViews>
  <sheetFormatPr defaultRowHeight="15" x14ac:dyDescent="0.25"/>
  <cols>
    <col min="1" max="1" width="2.25" style="119" customWidth="1"/>
    <col min="2" max="2" width="20.25" style="119" customWidth="1"/>
    <col min="3" max="3" width="13.125" style="119" customWidth="1"/>
    <col min="4" max="4" width="12.875" style="127" customWidth="1"/>
    <col min="5" max="5" width="3.625" style="117" customWidth="1"/>
    <col min="6" max="6" width="5" style="118" customWidth="1"/>
    <col min="7" max="254" width="9.125" style="119"/>
    <col min="255" max="255" width="2.25" style="119" customWidth="1"/>
    <col min="256" max="256" width="20.25" style="119" customWidth="1"/>
    <col min="257" max="257" width="13.125" style="119" customWidth="1"/>
    <col min="258" max="258" width="13.25" style="119" customWidth="1"/>
    <col min="259" max="510" width="9.125" style="119"/>
    <col min="511" max="511" width="2.25" style="119" customWidth="1"/>
    <col min="512" max="512" width="20.25" style="119" customWidth="1"/>
    <col min="513" max="513" width="13.125" style="119" customWidth="1"/>
    <col min="514" max="514" width="13.25" style="119" customWidth="1"/>
    <col min="515" max="766" width="9.125" style="119"/>
    <col min="767" max="767" width="2.25" style="119" customWidth="1"/>
    <col min="768" max="768" width="20.25" style="119" customWidth="1"/>
    <col min="769" max="769" width="13.125" style="119" customWidth="1"/>
    <col min="770" max="770" width="13.25" style="119" customWidth="1"/>
    <col min="771" max="1022" width="9.125" style="119"/>
    <col min="1023" max="1023" width="2.25" style="119" customWidth="1"/>
    <col min="1024" max="1024" width="20.25" style="119" customWidth="1"/>
    <col min="1025" max="1025" width="13.125" style="119" customWidth="1"/>
    <col min="1026" max="1026" width="13.25" style="119" customWidth="1"/>
    <col min="1027" max="1278" width="9.125" style="119"/>
    <col min="1279" max="1279" width="2.25" style="119" customWidth="1"/>
    <col min="1280" max="1280" width="20.25" style="119" customWidth="1"/>
    <col min="1281" max="1281" width="13.125" style="119" customWidth="1"/>
    <col min="1282" max="1282" width="13.25" style="119" customWidth="1"/>
    <col min="1283" max="1534" width="9.125" style="119"/>
    <col min="1535" max="1535" width="2.25" style="119" customWidth="1"/>
    <col min="1536" max="1536" width="20.25" style="119" customWidth="1"/>
    <col min="1537" max="1537" width="13.125" style="119" customWidth="1"/>
    <col min="1538" max="1538" width="13.25" style="119" customWidth="1"/>
    <col min="1539" max="1790" width="9.125" style="119"/>
    <col min="1791" max="1791" width="2.25" style="119" customWidth="1"/>
    <col min="1792" max="1792" width="20.25" style="119" customWidth="1"/>
    <col min="1793" max="1793" width="13.125" style="119" customWidth="1"/>
    <col min="1794" max="1794" width="13.25" style="119" customWidth="1"/>
    <col min="1795" max="2046" width="9.125" style="119"/>
    <col min="2047" max="2047" width="2.25" style="119" customWidth="1"/>
    <col min="2048" max="2048" width="20.25" style="119" customWidth="1"/>
    <col min="2049" max="2049" width="13.125" style="119" customWidth="1"/>
    <col min="2050" max="2050" width="13.25" style="119" customWidth="1"/>
    <col min="2051" max="2302" width="9.125" style="119"/>
    <col min="2303" max="2303" width="2.25" style="119" customWidth="1"/>
    <col min="2304" max="2304" width="20.25" style="119" customWidth="1"/>
    <col min="2305" max="2305" width="13.125" style="119" customWidth="1"/>
    <col min="2306" max="2306" width="13.25" style="119" customWidth="1"/>
    <col min="2307" max="2558" width="9.125" style="119"/>
    <col min="2559" max="2559" width="2.25" style="119" customWidth="1"/>
    <col min="2560" max="2560" width="20.25" style="119" customWidth="1"/>
    <col min="2561" max="2561" width="13.125" style="119" customWidth="1"/>
    <col min="2562" max="2562" width="13.25" style="119" customWidth="1"/>
    <col min="2563" max="2814" width="9.125" style="119"/>
    <col min="2815" max="2815" width="2.25" style="119" customWidth="1"/>
    <col min="2816" max="2816" width="20.25" style="119" customWidth="1"/>
    <col min="2817" max="2817" width="13.125" style="119" customWidth="1"/>
    <col min="2818" max="2818" width="13.25" style="119" customWidth="1"/>
    <col min="2819" max="3070" width="9.125" style="119"/>
    <col min="3071" max="3071" width="2.25" style="119" customWidth="1"/>
    <col min="3072" max="3072" width="20.25" style="119" customWidth="1"/>
    <col min="3073" max="3073" width="13.125" style="119" customWidth="1"/>
    <col min="3074" max="3074" width="13.25" style="119" customWidth="1"/>
    <col min="3075" max="3326" width="9.125" style="119"/>
    <col min="3327" max="3327" width="2.25" style="119" customWidth="1"/>
    <col min="3328" max="3328" width="20.25" style="119" customWidth="1"/>
    <col min="3329" max="3329" width="13.125" style="119" customWidth="1"/>
    <col min="3330" max="3330" width="13.25" style="119" customWidth="1"/>
    <col min="3331" max="3582" width="9.125" style="119"/>
    <col min="3583" max="3583" width="2.25" style="119" customWidth="1"/>
    <col min="3584" max="3584" width="20.25" style="119" customWidth="1"/>
    <col min="3585" max="3585" width="13.125" style="119" customWidth="1"/>
    <col min="3586" max="3586" width="13.25" style="119" customWidth="1"/>
    <col min="3587" max="3838" width="9.125" style="119"/>
    <col min="3839" max="3839" width="2.25" style="119" customWidth="1"/>
    <col min="3840" max="3840" width="20.25" style="119" customWidth="1"/>
    <col min="3841" max="3841" width="13.125" style="119" customWidth="1"/>
    <col min="3842" max="3842" width="13.25" style="119" customWidth="1"/>
    <col min="3843" max="4094" width="9.125" style="119"/>
    <col min="4095" max="4095" width="2.25" style="119" customWidth="1"/>
    <col min="4096" max="4096" width="20.25" style="119" customWidth="1"/>
    <col min="4097" max="4097" width="13.125" style="119" customWidth="1"/>
    <col min="4098" max="4098" width="13.25" style="119" customWidth="1"/>
    <col min="4099" max="4350" width="9.125" style="119"/>
    <col min="4351" max="4351" width="2.25" style="119" customWidth="1"/>
    <col min="4352" max="4352" width="20.25" style="119" customWidth="1"/>
    <col min="4353" max="4353" width="13.125" style="119" customWidth="1"/>
    <col min="4354" max="4354" width="13.25" style="119" customWidth="1"/>
    <col min="4355" max="4606" width="9.125" style="119"/>
    <col min="4607" max="4607" width="2.25" style="119" customWidth="1"/>
    <col min="4608" max="4608" width="20.25" style="119" customWidth="1"/>
    <col min="4609" max="4609" width="13.125" style="119" customWidth="1"/>
    <col min="4610" max="4610" width="13.25" style="119" customWidth="1"/>
    <col min="4611" max="4862" width="9.125" style="119"/>
    <col min="4863" max="4863" width="2.25" style="119" customWidth="1"/>
    <col min="4864" max="4864" width="20.25" style="119" customWidth="1"/>
    <col min="4865" max="4865" width="13.125" style="119" customWidth="1"/>
    <col min="4866" max="4866" width="13.25" style="119" customWidth="1"/>
    <col min="4867" max="5118" width="9.125" style="119"/>
    <col min="5119" max="5119" width="2.25" style="119" customWidth="1"/>
    <col min="5120" max="5120" width="20.25" style="119" customWidth="1"/>
    <col min="5121" max="5121" width="13.125" style="119" customWidth="1"/>
    <col min="5122" max="5122" width="13.25" style="119" customWidth="1"/>
    <col min="5123" max="5374" width="9.125" style="119"/>
    <col min="5375" max="5375" width="2.25" style="119" customWidth="1"/>
    <col min="5376" max="5376" width="20.25" style="119" customWidth="1"/>
    <col min="5377" max="5377" width="13.125" style="119" customWidth="1"/>
    <col min="5378" max="5378" width="13.25" style="119" customWidth="1"/>
    <col min="5379" max="5630" width="9.125" style="119"/>
    <col min="5631" max="5631" width="2.25" style="119" customWidth="1"/>
    <col min="5632" max="5632" width="20.25" style="119" customWidth="1"/>
    <col min="5633" max="5633" width="13.125" style="119" customWidth="1"/>
    <col min="5634" max="5634" width="13.25" style="119" customWidth="1"/>
    <col min="5635" max="5886" width="9.125" style="119"/>
    <col min="5887" max="5887" width="2.25" style="119" customWidth="1"/>
    <col min="5888" max="5888" width="20.25" style="119" customWidth="1"/>
    <col min="5889" max="5889" width="13.125" style="119" customWidth="1"/>
    <col min="5890" max="5890" width="13.25" style="119" customWidth="1"/>
    <col min="5891" max="6142" width="9.125" style="119"/>
    <col min="6143" max="6143" width="2.25" style="119" customWidth="1"/>
    <col min="6144" max="6144" width="20.25" style="119" customWidth="1"/>
    <col min="6145" max="6145" width="13.125" style="119" customWidth="1"/>
    <col min="6146" max="6146" width="13.25" style="119" customWidth="1"/>
    <col min="6147" max="6398" width="9.125" style="119"/>
    <col min="6399" max="6399" width="2.25" style="119" customWidth="1"/>
    <col min="6400" max="6400" width="20.25" style="119" customWidth="1"/>
    <col min="6401" max="6401" width="13.125" style="119" customWidth="1"/>
    <col min="6402" max="6402" width="13.25" style="119" customWidth="1"/>
    <col min="6403" max="6654" width="9.125" style="119"/>
    <col min="6655" max="6655" width="2.25" style="119" customWidth="1"/>
    <col min="6656" max="6656" width="20.25" style="119" customWidth="1"/>
    <col min="6657" max="6657" width="13.125" style="119" customWidth="1"/>
    <col min="6658" max="6658" width="13.25" style="119" customWidth="1"/>
    <col min="6659" max="6910" width="9.125" style="119"/>
    <col min="6911" max="6911" width="2.25" style="119" customWidth="1"/>
    <col min="6912" max="6912" width="20.25" style="119" customWidth="1"/>
    <col min="6913" max="6913" width="13.125" style="119" customWidth="1"/>
    <col min="6914" max="6914" width="13.25" style="119" customWidth="1"/>
    <col min="6915" max="7166" width="9.125" style="119"/>
    <col min="7167" max="7167" width="2.25" style="119" customWidth="1"/>
    <col min="7168" max="7168" width="20.25" style="119" customWidth="1"/>
    <col min="7169" max="7169" width="13.125" style="119" customWidth="1"/>
    <col min="7170" max="7170" width="13.25" style="119" customWidth="1"/>
    <col min="7171" max="7422" width="9.125" style="119"/>
    <col min="7423" max="7423" width="2.25" style="119" customWidth="1"/>
    <col min="7424" max="7424" width="20.25" style="119" customWidth="1"/>
    <col min="7425" max="7425" width="13.125" style="119" customWidth="1"/>
    <col min="7426" max="7426" width="13.25" style="119" customWidth="1"/>
    <col min="7427" max="7678" width="9.125" style="119"/>
    <col min="7679" max="7679" width="2.25" style="119" customWidth="1"/>
    <col min="7680" max="7680" width="20.25" style="119" customWidth="1"/>
    <col min="7681" max="7681" width="13.125" style="119" customWidth="1"/>
    <col min="7682" max="7682" width="13.25" style="119" customWidth="1"/>
    <col min="7683" max="7934" width="9.125" style="119"/>
    <col min="7935" max="7935" width="2.25" style="119" customWidth="1"/>
    <col min="7936" max="7936" width="20.25" style="119" customWidth="1"/>
    <col min="7937" max="7937" width="13.125" style="119" customWidth="1"/>
    <col min="7938" max="7938" width="13.25" style="119" customWidth="1"/>
    <col min="7939" max="8190" width="9.125" style="119"/>
    <col min="8191" max="8191" width="2.25" style="119" customWidth="1"/>
    <col min="8192" max="8192" width="20.25" style="119" customWidth="1"/>
    <col min="8193" max="8193" width="13.125" style="119" customWidth="1"/>
    <col min="8194" max="8194" width="13.25" style="119" customWidth="1"/>
    <col min="8195" max="8446" width="9.125" style="119"/>
    <col min="8447" max="8447" width="2.25" style="119" customWidth="1"/>
    <col min="8448" max="8448" width="20.25" style="119" customWidth="1"/>
    <col min="8449" max="8449" width="13.125" style="119" customWidth="1"/>
    <col min="8450" max="8450" width="13.25" style="119" customWidth="1"/>
    <col min="8451" max="8702" width="9.125" style="119"/>
    <col min="8703" max="8703" width="2.25" style="119" customWidth="1"/>
    <col min="8704" max="8704" width="20.25" style="119" customWidth="1"/>
    <col min="8705" max="8705" width="13.125" style="119" customWidth="1"/>
    <col min="8706" max="8706" width="13.25" style="119" customWidth="1"/>
    <col min="8707" max="8958" width="9.125" style="119"/>
    <col min="8959" max="8959" width="2.25" style="119" customWidth="1"/>
    <col min="8960" max="8960" width="20.25" style="119" customWidth="1"/>
    <col min="8961" max="8961" width="13.125" style="119" customWidth="1"/>
    <col min="8962" max="8962" width="13.25" style="119" customWidth="1"/>
    <col min="8963" max="9214" width="9.125" style="119"/>
    <col min="9215" max="9215" width="2.25" style="119" customWidth="1"/>
    <col min="9216" max="9216" width="20.25" style="119" customWidth="1"/>
    <col min="9217" max="9217" width="13.125" style="119" customWidth="1"/>
    <col min="9218" max="9218" width="13.25" style="119" customWidth="1"/>
    <col min="9219" max="9470" width="9.125" style="119"/>
    <col min="9471" max="9471" width="2.25" style="119" customWidth="1"/>
    <col min="9472" max="9472" width="20.25" style="119" customWidth="1"/>
    <col min="9473" max="9473" width="13.125" style="119" customWidth="1"/>
    <col min="9474" max="9474" width="13.25" style="119" customWidth="1"/>
    <col min="9475" max="9726" width="9.125" style="119"/>
    <col min="9727" max="9727" width="2.25" style="119" customWidth="1"/>
    <col min="9728" max="9728" width="20.25" style="119" customWidth="1"/>
    <col min="9729" max="9729" width="13.125" style="119" customWidth="1"/>
    <col min="9730" max="9730" width="13.25" style="119" customWidth="1"/>
    <col min="9731" max="9982" width="9.125" style="119"/>
    <col min="9983" max="9983" width="2.25" style="119" customWidth="1"/>
    <col min="9984" max="9984" width="20.25" style="119" customWidth="1"/>
    <col min="9985" max="9985" width="13.125" style="119" customWidth="1"/>
    <col min="9986" max="9986" width="13.25" style="119" customWidth="1"/>
    <col min="9987" max="10238" width="9.125" style="119"/>
    <col min="10239" max="10239" width="2.25" style="119" customWidth="1"/>
    <col min="10240" max="10240" width="20.25" style="119" customWidth="1"/>
    <col min="10241" max="10241" width="13.125" style="119" customWidth="1"/>
    <col min="10242" max="10242" width="13.25" style="119" customWidth="1"/>
    <col min="10243" max="10494" width="9.125" style="119"/>
    <col min="10495" max="10495" width="2.25" style="119" customWidth="1"/>
    <col min="10496" max="10496" width="20.25" style="119" customWidth="1"/>
    <col min="10497" max="10497" width="13.125" style="119" customWidth="1"/>
    <col min="10498" max="10498" width="13.25" style="119" customWidth="1"/>
    <col min="10499" max="10750" width="9.125" style="119"/>
    <col min="10751" max="10751" width="2.25" style="119" customWidth="1"/>
    <col min="10752" max="10752" width="20.25" style="119" customWidth="1"/>
    <col min="10753" max="10753" width="13.125" style="119" customWidth="1"/>
    <col min="10754" max="10754" width="13.25" style="119" customWidth="1"/>
    <col min="10755" max="11006" width="9.125" style="119"/>
    <col min="11007" max="11007" width="2.25" style="119" customWidth="1"/>
    <col min="11008" max="11008" width="20.25" style="119" customWidth="1"/>
    <col min="11009" max="11009" width="13.125" style="119" customWidth="1"/>
    <col min="11010" max="11010" width="13.25" style="119" customWidth="1"/>
    <col min="11011" max="11262" width="9.125" style="119"/>
    <col min="11263" max="11263" width="2.25" style="119" customWidth="1"/>
    <col min="11264" max="11264" width="20.25" style="119" customWidth="1"/>
    <col min="11265" max="11265" width="13.125" style="119" customWidth="1"/>
    <col min="11266" max="11266" width="13.25" style="119" customWidth="1"/>
    <col min="11267" max="11518" width="9.125" style="119"/>
    <col min="11519" max="11519" width="2.25" style="119" customWidth="1"/>
    <col min="11520" max="11520" width="20.25" style="119" customWidth="1"/>
    <col min="11521" max="11521" width="13.125" style="119" customWidth="1"/>
    <col min="11522" max="11522" width="13.25" style="119" customWidth="1"/>
    <col min="11523" max="11774" width="9.125" style="119"/>
    <col min="11775" max="11775" width="2.25" style="119" customWidth="1"/>
    <col min="11776" max="11776" width="20.25" style="119" customWidth="1"/>
    <col min="11777" max="11777" width="13.125" style="119" customWidth="1"/>
    <col min="11778" max="11778" width="13.25" style="119" customWidth="1"/>
    <col min="11779" max="12030" width="9.125" style="119"/>
    <col min="12031" max="12031" width="2.25" style="119" customWidth="1"/>
    <col min="12032" max="12032" width="20.25" style="119" customWidth="1"/>
    <col min="12033" max="12033" width="13.125" style="119" customWidth="1"/>
    <col min="12034" max="12034" width="13.25" style="119" customWidth="1"/>
    <col min="12035" max="12286" width="9.125" style="119"/>
    <col min="12287" max="12287" width="2.25" style="119" customWidth="1"/>
    <col min="12288" max="12288" width="20.25" style="119" customWidth="1"/>
    <col min="12289" max="12289" width="13.125" style="119" customWidth="1"/>
    <col min="12290" max="12290" width="13.25" style="119" customWidth="1"/>
    <col min="12291" max="12542" width="9.125" style="119"/>
    <col min="12543" max="12543" width="2.25" style="119" customWidth="1"/>
    <col min="12544" max="12544" width="20.25" style="119" customWidth="1"/>
    <col min="12545" max="12545" width="13.125" style="119" customWidth="1"/>
    <col min="12546" max="12546" width="13.25" style="119" customWidth="1"/>
    <col min="12547" max="12798" width="9.125" style="119"/>
    <col min="12799" max="12799" width="2.25" style="119" customWidth="1"/>
    <col min="12800" max="12800" width="20.25" style="119" customWidth="1"/>
    <col min="12801" max="12801" width="13.125" style="119" customWidth="1"/>
    <col min="12802" max="12802" width="13.25" style="119" customWidth="1"/>
    <col min="12803" max="13054" width="9.125" style="119"/>
    <col min="13055" max="13055" width="2.25" style="119" customWidth="1"/>
    <col min="13056" max="13056" width="20.25" style="119" customWidth="1"/>
    <col min="13057" max="13057" width="13.125" style="119" customWidth="1"/>
    <col min="13058" max="13058" width="13.25" style="119" customWidth="1"/>
    <col min="13059" max="13310" width="9.125" style="119"/>
    <col min="13311" max="13311" width="2.25" style="119" customWidth="1"/>
    <col min="13312" max="13312" width="20.25" style="119" customWidth="1"/>
    <col min="13313" max="13313" width="13.125" style="119" customWidth="1"/>
    <col min="13314" max="13314" width="13.25" style="119" customWidth="1"/>
    <col min="13315" max="13566" width="9.125" style="119"/>
    <col min="13567" max="13567" width="2.25" style="119" customWidth="1"/>
    <col min="13568" max="13568" width="20.25" style="119" customWidth="1"/>
    <col min="13569" max="13569" width="13.125" style="119" customWidth="1"/>
    <col min="13570" max="13570" width="13.25" style="119" customWidth="1"/>
    <col min="13571" max="13822" width="9.125" style="119"/>
    <col min="13823" max="13823" width="2.25" style="119" customWidth="1"/>
    <col min="13824" max="13824" width="20.25" style="119" customWidth="1"/>
    <col min="13825" max="13825" width="13.125" style="119" customWidth="1"/>
    <col min="13826" max="13826" width="13.25" style="119" customWidth="1"/>
    <col min="13827" max="14078" width="9.125" style="119"/>
    <col min="14079" max="14079" width="2.25" style="119" customWidth="1"/>
    <col min="14080" max="14080" width="20.25" style="119" customWidth="1"/>
    <col min="14081" max="14081" width="13.125" style="119" customWidth="1"/>
    <col min="14082" max="14082" width="13.25" style="119" customWidth="1"/>
    <col min="14083" max="14334" width="9.125" style="119"/>
    <col min="14335" max="14335" width="2.25" style="119" customWidth="1"/>
    <col min="14336" max="14336" width="20.25" style="119" customWidth="1"/>
    <col min="14337" max="14337" width="13.125" style="119" customWidth="1"/>
    <col min="14338" max="14338" width="13.25" style="119" customWidth="1"/>
    <col min="14339" max="14590" width="9.125" style="119"/>
    <col min="14591" max="14591" width="2.25" style="119" customWidth="1"/>
    <col min="14592" max="14592" width="20.25" style="119" customWidth="1"/>
    <col min="14593" max="14593" width="13.125" style="119" customWidth="1"/>
    <col min="14594" max="14594" width="13.25" style="119" customWidth="1"/>
    <col min="14595" max="14846" width="9.125" style="119"/>
    <col min="14847" max="14847" width="2.25" style="119" customWidth="1"/>
    <col min="14848" max="14848" width="20.25" style="119" customWidth="1"/>
    <col min="14849" max="14849" width="13.125" style="119" customWidth="1"/>
    <col min="14850" max="14850" width="13.25" style="119" customWidth="1"/>
    <col min="14851" max="15102" width="9.125" style="119"/>
    <col min="15103" max="15103" width="2.25" style="119" customWidth="1"/>
    <col min="15104" max="15104" width="20.25" style="119" customWidth="1"/>
    <col min="15105" max="15105" width="13.125" style="119" customWidth="1"/>
    <col min="15106" max="15106" width="13.25" style="119" customWidth="1"/>
    <col min="15107" max="15358" width="9.125" style="119"/>
    <col min="15359" max="15359" width="2.25" style="119" customWidth="1"/>
    <col min="15360" max="15360" width="20.25" style="119" customWidth="1"/>
    <col min="15361" max="15361" width="13.125" style="119" customWidth="1"/>
    <col min="15362" max="15362" width="13.25" style="119" customWidth="1"/>
    <col min="15363" max="15614" width="9.125" style="119"/>
    <col min="15615" max="15615" width="2.25" style="119" customWidth="1"/>
    <col min="15616" max="15616" width="20.25" style="119" customWidth="1"/>
    <col min="15617" max="15617" width="13.125" style="119" customWidth="1"/>
    <col min="15618" max="15618" width="13.25" style="119" customWidth="1"/>
    <col min="15619" max="15870" width="9.125" style="119"/>
    <col min="15871" max="15871" width="2.25" style="119" customWidth="1"/>
    <col min="15872" max="15872" width="20.25" style="119" customWidth="1"/>
    <col min="15873" max="15873" width="13.125" style="119" customWidth="1"/>
    <col min="15874" max="15874" width="13.25" style="119" customWidth="1"/>
    <col min="15875" max="16126" width="9.125" style="119"/>
    <col min="16127" max="16127" width="2.25" style="119" customWidth="1"/>
    <col min="16128" max="16128" width="20.25" style="119" customWidth="1"/>
    <col min="16129" max="16129" width="13.125" style="119" customWidth="1"/>
    <col min="16130" max="16130" width="13.25" style="119" customWidth="1"/>
    <col min="16131" max="16384" width="9.125" style="119"/>
  </cols>
  <sheetData>
    <row r="3" spans="2:7" ht="33.75" customHeight="1" x14ac:dyDescent="0.25">
      <c r="B3" s="115" t="s">
        <v>112</v>
      </c>
      <c r="C3" s="115" t="s">
        <v>113</v>
      </c>
      <c r="D3" s="116" t="s">
        <v>114</v>
      </c>
    </row>
    <row r="4" spans="2:7" x14ac:dyDescent="0.25">
      <c r="B4" s="120" t="s">
        <v>115</v>
      </c>
      <c r="C4" s="121" t="s">
        <v>116</v>
      </c>
      <c r="D4" s="122">
        <v>4276349</v>
      </c>
      <c r="G4" s="123"/>
    </row>
    <row r="5" spans="2:7" x14ac:dyDescent="0.25">
      <c r="B5" s="120" t="s">
        <v>117</v>
      </c>
      <c r="C5" s="121" t="s">
        <v>116</v>
      </c>
      <c r="D5" s="122">
        <v>4276350</v>
      </c>
    </row>
    <row r="6" spans="2:7" x14ac:dyDescent="0.25">
      <c r="B6" s="120" t="s">
        <v>118</v>
      </c>
      <c r="C6" s="121" t="s">
        <v>119</v>
      </c>
      <c r="D6" s="122">
        <v>3069315</v>
      </c>
    </row>
    <row r="7" spans="2:7" x14ac:dyDescent="0.25">
      <c r="B7" s="120" t="s">
        <v>120</v>
      </c>
      <c r="C7" s="121" t="s">
        <v>121</v>
      </c>
      <c r="D7" s="122">
        <v>3742276</v>
      </c>
    </row>
    <row r="8" spans="2:7" x14ac:dyDescent="0.25">
      <c r="B8" s="120" t="s">
        <v>122</v>
      </c>
      <c r="C8" s="121" t="s">
        <v>123</v>
      </c>
      <c r="D8" s="122">
        <v>4150930</v>
      </c>
    </row>
    <row r="9" spans="2:7" x14ac:dyDescent="0.25">
      <c r="B9" s="120" t="s">
        <v>124</v>
      </c>
      <c r="C9" s="121" t="s">
        <v>125</v>
      </c>
      <c r="D9" s="122">
        <v>2271201</v>
      </c>
    </row>
    <row r="10" spans="2:7" x14ac:dyDescent="0.25">
      <c r="B10" s="120" t="s">
        <v>126</v>
      </c>
      <c r="C10" s="121" t="s">
        <v>127</v>
      </c>
      <c r="D10" s="124">
        <v>2770300</v>
      </c>
    </row>
    <row r="11" spans="2:7" x14ac:dyDescent="0.25">
      <c r="B11" s="120" t="s">
        <v>128</v>
      </c>
      <c r="C11" s="121" t="s">
        <v>116</v>
      </c>
      <c r="D11" s="122">
        <v>4276350</v>
      </c>
    </row>
    <row r="12" spans="2:7" x14ac:dyDescent="0.25">
      <c r="B12" s="120" t="s">
        <v>129</v>
      </c>
      <c r="C12" s="121" t="s">
        <v>116</v>
      </c>
      <c r="D12" s="122">
        <v>4276350</v>
      </c>
    </row>
    <row r="13" spans="2:7" x14ac:dyDescent="0.25">
      <c r="B13" s="125" t="s">
        <v>130</v>
      </c>
      <c r="C13" s="126" t="s">
        <v>131</v>
      </c>
      <c r="D13" s="122">
        <v>2930000</v>
      </c>
    </row>
    <row r="14" spans="2:7" x14ac:dyDescent="0.25">
      <c r="B14" s="120" t="s">
        <v>132</v>
      </c>
      <c r="C14" s="121" t="s">
        <v>133</v>
      </c>
      <c r="D14" s="124">
        <v>2355663</v>
      </c>
    </row>
    <row r="15" spans="2:7" x14ac:dyDescent="0.25">
      <c r="B15" s="120" t="s">
        <v>134</v>
      </c>
      <c r="C15" s="121" t="s">
        <v>135</v>
      </c>
      <c r="D15" s="122">
        <v>2085924</v>
      </c>
    </row>
    <row r="16" spans="2:7" x14ac:dyDescent="0.25">
      <c r="B16" s="120" t="s">
        <v>136</v>
      </c>
      <c r="C16" s="121" t="s">
        <v>137</v>
      </c>
      <c r="D16" s="122">
        <v>2903000</v>
      </c>
    </row>
    <row r="17" spans="2:7" x14ac:dyDescent="0.25">
      <c r="B17" s="120" t="s">
        <v>138</v>
      </c>
      <c r="C17" s="121" t="s">
        <v>139</v>
      </c>
      <c r="D17" s="122">
        <v>3255403</v>
      </c>
    </row>
    <row r="18" spans="2:7" x14ac:dyDescent="0.25">
      <c r="B18" s="120" t="s">
        <v>140</v>
      </c>
      <c r="C18" s="121" t="s">
        <v>141</v>
      </c>
      <c r="D18" s="122">
        <v>2970502</v>
      </c>
    </row>
    <row r="19" spans="2:7" x14ac:dyDescent="0.25">
      <c r="B19" s="120" t="s">
        <v>142</v>
      </c>
      <c r="C19" s="121" t="s">
        <v>143</v>
      </c>
      <c r="D19" s="122">
        <v>3377265</v>
      </c>
    </row>
    <row r="20" spans="2:7" x14ac:dyDescent="0.25">
      <c r="B20" s="120" t="s">
        <v>144</v>
      </c>
      <c r="C20" s="121" t="s">
        <v>145</v>
      </c>
      <c r="D20" s="122">
        <v>3329867</v>
      </c>
    </row>
    <row r="21" spans="2:7" x14ac:dyDescent="0.25">
      <c r="B21" s="120" t="s">
        <v>146</v>
      </c>
      <c r="C21" s="121" t="s">
        <v>147</v>
      </c>
      <c r="D21" s="122">
        <v>3270093</v>
      </c>
    </row>
    <row r="22" spans="2:7" x14ac:dyDescent="0.25">
      <c r="B22" s="120" t="s">
        <v>148</v>
      </c>
      <c r="C22" s="121" t="s">
        <v>149</v>
      </c>
      <c r="D22" s="122">
        <v>2997972</v>
      </c>
    </row>
    <row r="23" spans="2:7" x14ac:dyDescent="0.25">
      <c r="B23" s="120" t="s">
        <v>150</v>
      </c>
      <c r="C23" s="121" t="s">
        <v>151</v>
      </c>
      <c r="D23" s="122">
        <v>2515000</v>
      </c>
    </row>
    <row r="24" spans="2:7" x14ac:dyDescent="0.25">
      <c r="B24" s="120" t="s">
        <v>152</v>
      </c>
      <c r="C24" s="121" t="s">
        <v>153</v>
      </c>
      <c r="D24" s="122">
        <v>1970000</v>
      </c>
    </row>
    <row r="25" spans="2:7" x14ac:dyDescent="0.25">
      <c r="B25" s="120" t="s">
        <v>154</v>
      </c>
      <c r="C25" s="121" t="s">
        <v>155</v>
      </c>
      <c r="D25" s="122">
        <v>3112156</v>
      </c>
      <c r="G25" s="117"/>
    </row>
    <row r="26" spans="2:7" x14ac:dyDescent="0.25">
      <c r="B26" s="120" t="s">
        <v>156</v>
      </c>
      <c r="C26" s="121" t="s">
        <v>157</v>
      </c>
      <c r="D26" s="122">
        <v>2810025</v>
      </c>
    </row>
    <row r="27" spans="2:7" x14ac:dyDescent="0.25">
      <c r="B27" s="120" t="s">
        <v>158</v>
      </c>
      <c r="C27" s="121" t="s">
        <v>159</v>
      </c>
      <c r="D27" s="122">
        <v>2013810</v>
      </c>
    </row>
    <row r="28" spans="2:7" x14ac:dyDescent="0.25">
      <c r="B28" s="120" t="s">
        <v>160</v>
      </c>
      <c r="C28" s="121" t="s">
        <v>161</v>
      </c>
      <c r="D28" s="122">
        <v>4300479</v>
      </c>
    </row>
    <row r="29" spans="2:7" x14ac:dyDescent="0.25">
      <c r="B29" s="120" t="s">
        <v>162</v>
      </c>
      <c r="C29" s="121" t="s">
        <v>163</v>
      </c>
      <c r="D29" s="122">
        <v>2069530</v>
      </c>
    </row>
    <row r="30" spans="2:7" x14ac:dyDescent="0.25">
      <c r="B30" s="120" t="s">
        <v>164</v>
      </c>
      <c r="C30" s="121" t="s">
        <v>116</v>
      </c>
      <c r="D30" s="122">
        <v>4276350</v>
      </c>
    </row>
    <row r="33" spans="3:3" x14ac:dyDescent="0.25">
      <c r="C33" s="117"/>
    </row>
    <row r="34" spans="3:3" x14ac:dyDescent="0.25">
      <c r="C34" s="117"/>
    </row>
  </sheetData>
  <autoFilter ref="B3:D30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pane xSplit="3" ySplit="9" topLeftCell="D19" activePane="bottomRight" state="frozen"/>
      <selection pane="topRight" activeCell="E1" sqref="E1"/>
      <selection pane="bottomLeft" activeCell="A10" sqref="A10"/>
      <selection pane="bottomRight" activeCell="E37" sqref="E37:I40"/>
    </sheetView>
  </sheetViews>
  <sheetFormatPr defaultRowHeight="15" x14ac:dyDescent="0.25"/>
  <cols>
    <col min="1" max="1" width="21.125" style="9" customWidth="1"/>
    <col min="2" max="2" width="19.125" style="5" customWidth="1"/>
    <col min="3" max="4" width="10" style="11" customWidth="1"/>
    <col min="5" max="5" width="12.75" style="5" customWidth="1"/>
    <col min="6" max="8" width="15.375" customWidth="1"/>
    <col min="9" max="9" width="17.75" customWidth="1"/>
  </cols>
  <sheetData>
    <row r="1" spans="1:9" ht="32.25" customHeight="1" thickBot="1" x14ac:dyDescent="0.3">
      <c r="I1" s="169" t="s">
        <v>175</v>
      </c>
    </row>
    <row r="2" spans="1:9" ht="28.5" customHeight="1" thickBot="1" x14ac:dyDescent="0.3">
      <c r="A2" s="131"/>
      <c r="B2" s="238" t="s">
        <v>166</v>
      </c>
      <c r="C2" s="238"/>
      <c r="D2" s="238"/>
      <c r="E2" s="238"/>
      <c r="F2" s="238"/>
      <c r="G2" s="238"/>
      <c r="H2" s="238"/>
      <c r="I2" s="239"/>
    </row>
    <row r="3" spans="1:9" x14ac:dyDescent="0.25">
      <c r="A3" s="132" t="s">
        <v>167</v>
      </c>
      <c r="B3" s="240">
        <f>Resume!F5</f>
        <v>0</v>
      </c>
      <c r="C3" s="240"/>
      <c r="D3" s="240"/>
      <c r="E3" s="240"/>
      <c r="F3" s="240"/>
      <c r="G3" s="241"/>
      <c r="H3" s="241"/>
      <c r="I3" s="242"/>
    </row>
    <row r="4" spans="1:9" x14ac:dyDescent="0.25">
      <c r="A4" s="133" t="s">
        <v>168</v>
      </c>
      <c r="B4" s="134"/>
      <c r="C4" s="136" t="s">
        <v>20</v>
      </c>
      <c r="D4" s="135">
        <f>Resume!G13</f>
        <v>0</v>
      </c>
      <c r="E4" s="158"/>
      <c r="F4" s="243"/>
      <c r="G4" s="243"/>
      <c r="H4" s="243"/>
      <c r="I4" s="244"/>
    </row>
    <row r="5" spans="1:9" x14ac:dyDescent="0.25">
      <c r="A5" s="137" t="s">
        <v>169</v>
      </c>
      <c r="B5" s="245">
        <f>Resume!G10</f>
        <v>0</v>
      </c>
      <c r="C5" s="245"/>
      <c r="D5" s="245"/>
      <c r="E5" s="245"/>
      <c r="F5" s="245"/>
      <c r="G5" s="246"/>
      <c r="H5" s="246"/>
      <c r="I5" s="247"/>
    </row>
    <row r="6" spans="1:9" ht="15.75" thickBot="1" x14ac:dyDescent="0.3">
      <c r="A6" s="138" t="s">
        <v>170</v>
      </c>
      <c r="B6" s="248">
        <f>Resume!B1</f>
        <v>0</v>
      </c>
      <c r="C6" s="248"/>
      <c r="D6" s="248"/>
      <c r="E6" s="248"/>
      <c r="F6" s="248"/>
      <c r="G6" s="249"/>
      <c r="H6" s="249"/>
      <c r="I6" s="250"/>
    </row>
    <row r="7" spans="1:9" ht="15.75" thickBot="1" x14ac:dyDescent="0.3">
      <c r="A7" s="28"/>
      <c r="B7" s="158"/>
      <c r="C7" s="136"/>
      <c r="D7" s="136"/>
      <c r="E7" s="158"/>
      <c r="F7" s="135"/>
      <c r="G7" s="135"/>
      <c r="H7" s="135"/>
      <c r="I7" s="135"/>
    </row>
    <row r="8" spans="1:9" x14ac:dyDescent="0.25">
      <c r="A8" s="229" t="s">
        <v>6</v>
      </c>
      <c r="B8" s="231" t="s">
        <v>7</v>
      </c>
      <c r="C8" s="232" t="s">
        <v>8</v>
      </c>
      <c r="D8" s="233" t="s">
        <v>9</v>
      </c>
      <c r="E8" s="234" t="s">
        <v>10</v>
      </c>
      <c r="F8" s="235"/>
      <c r="G8" s="235"/>
      <c r="H8" s="235"/>
      <c r="I8" s="236"/>
    </row>
    <row r="9" spans="1:9" x14ac:dyDescent="0.25">
      <c r="A9" s="230"/>
      <c r="B9" s="207"/>
      <c r="C9" s="205"/>
      <c r="D9" s="209"/>
      <c r="E9" s="205">
        <f>Resume!F5</f>
        <v>0</v>
      </c>
      <c r="F9" s="205"/>
      <c r="G9" s="223"/>
      <c r="H9" s="223"/>
      <c r="I9" s="237"/>
    </row>
    <row r="10" spans="1:9" x14ac:dyDescent="0.25">
      <c r="A10" s="139" t="s">
        <v>28</v>
      </c>
      <c r="B10" s="130" t="s">
        <v>29</v>
      </c>
      <c r="C10" s="130"/>
      <c r="D10" s="130"/>
      <c r="E10" s="130" t="s">
        <v>182</v>
      </c>
      <c r="F10" s="130" t="s">
        <v>13</v>
      </c>
      <c r="G10" s="181" t="s">
        <v>181</v>
      </c>
      <c r="H10" s="181" t="s">
        <v>13</v>
      </c>
      <c r="I10" s="140" t="s">
        <v>63</v>
      </c>
    </row>
    <row r="11" spans="1:9" s="57" customFormat="1" x14ac:dyDescent="0.25">
      <c r="A11" s="141" t="str">
        <f>Resume!B23</f>
        <v>C1. Customer Focus</v>
      </c>
      <c r="B11" s="33">
        <f>VLOOKUP(A11,Resume!$B$23:$C$27,2,0)</f>
        <v>2</v>
      </c>
      <c r="C11" s="33">
        <f>VLOOKUP(A11,Resume!B23:D27,3,0)</f>
        <v>20</v>
      </c>
      <c r="D11" s="34">
        <f>B11*$C11/100</f>
        <v>0.4</v>
      </c>
      <c r="E11" s="35">
        <f>Resume!F23</f>
        <v>0</v>
      </c>
      <c r="F11" s="35">
        <f>Resume!G23</f>
        <v>0</v>
      </c>
      <c r="G11" s="182">
        <f>Resume!M23</f>
        <v>0</v>
      </c>
      <c r="H11" s="182">
        <f>Resume!N23</f>
        <v>0</v>
      </c>
      <c r="I11" s="142">
        <f>AVERAGE(F11:H11)*C11/100</f>
        <v>0</v>
      </c>
    </row>
    <row r="12" spans="1:9" s="57" customFormat="1" x14ac:dyDescent="0.25">
      <c r="A12" s="141" t="str">
        <f>Resume!B24</f>
        <v>C2. Awareness</v>
      </c>
      <c r="B12" s="33">
        <f>VLOOKUP(A12,Resume!$B$23:$C$27,2,0)</f>
        <v>1</v>
      </c>
      <c r="C12" s="33">
        <f>VLOOKUP(A12,Resume!B24:D28,3,0)</f>
        <v>20</v>
      </c>
      <c r="D12" s="34">
        <f t="shared" ref="D12:D15" si="0">B12*$C12/100</f>
        <v>0.2</v>
      </c>
      <c r="E12" s="35">
        <f>Resume!F24</f>
        <v>0</v>
      </c>
      <c r="F12" s="35">
        <f>Resume!G24</f>
        <v>0</v>
      </c>
      <c r="G12" s="182">
        <f>Resume!M24</f>
        <v>0</v>
      </c>
      <c r="H12" s="182">
        <f>Resume!N24</f>
        <v>0</v>
      </c>
      <c r="I12" s="142">
        <f t="shared" ref="I12:I15" si="1">AVERAGE(F12:H12)*C12/100</f>
        <v>0</v>
      </c>
    </row>
    <row r="13" spans="1:9" s="37" customFormat="1" x14ac:dyDescent="0.25">
      <c r="A13" s="141" t="str">
        <f>Resume!B25</f>
        <v>C3. Trust &amp; Respect</v>
      </c>
      <c r="B13" s="33">
        <f>VLOOKUP(A13,Resume!$B$23:$C$27,2,0)</f>
        <v>1</v>
      </c>
      <c r="C13" s="33">
        <f>VLOOKUP(A13,Resume!B25:D29,3,0)</f>
        <v>20</v>
      </c>
      <c r="D13" s="34">
        <f t="shared" si="0"/>
        <v>0.2</v>
      </c>
      <c r="E13" s="35">
        <f>Resume!F25</f>
        <v>0</v>
      </c>
      <c r="F13" s="35">
        <f>Resume!G25</f>
        <v>0</v>
      </c>
      <c r="G13" s="182">
        <f>Resume!M25</f>
        <v>0</v>
      </c>
      <c r="H13" s="182">
        <f>Resume!N25</f>
        <v>0</v>
      </c>
      <c r="I13" s="142">
        <f t="shared" si="1"/>
        <v>0</v>
      </c>
    </row>
    <row r="14" spans="1:9" s="37" customFormat="1" x14ac:dyDescent="0.25">
      <c r="A14" s="141" t="str">
        <f>Resume!B26</f>
        <v>C4. Spirit</v>
      </c>
      <c r="B14" s="33">
        <f>VLOOKUP(A14,Resume!$B$23:$C$27,2,0)</f>
        <v>1</v>
      </c>
      <c r="C14" s="33">
        <f>VLOOKUP(A14,Resume!B26:D30,3,0)</f>
        <v>20</v>
      </c>
      <c r="D14" s="34">
        <f t="shared" si="0"/>
        <v>0.2</v>
      </c>
      <c r="E14" s="35">
        <f>Resume!F26</f>
        <v>0</v>
      </c>
      <c r="F14" s="35">
        <f>Resume!G26</f>
        <v>0</v>
      </c>
      <c r="G14" s="182">
        <f>Resume!M26</f>
        <v>0</v>
      </c>
      <c r="H14" s="182">
        <f>Resume!N26</f>
        <v>0</v>
      </c>
      <c r="I14" s="142">
        <f t="shared" si="1"/>
        <v>0</v>
      </c>
    </row>
    <row r="15" spans="1:9" s="37" customFormat="1" x14ac:dyDescent="0.25">
      <c r="A15" s="141" t="str">
        <f>Resume!B27</f>
        <v>C5. Team Work</v>
      </c>
      <c r="B15" s="33">
        <f>VLOOKUP(A15,Resume!$B$23:$C$27,2,0)</f>
        <v>1</v>
      </c>
      <c r="C15" s="33">
        <f>VLOOKUP(A15,Resume!B27:D31,3,0)</f>
        <v>20</v>
      </c>
      <c r="D15" s="34">
        <f t="shared" si="0"/>
        <v>0.2</v>
      </c>
      <c r="E15" s="35">
        <f>Resume!F27</f>
        <v>0</v>
      </c>
      <c r="F15" s="35">
        <f>Resume!G27</f>
        <v>0</v>
      </c>
      <c r="G15" s="182">
        <f>Resume!M27</f>
        <v>0</v>
      </c>
      <c r="H15" s="182">
        <f>Resume!N27</f>
        <v>0</v>
      </c>
      <c r="I15" s="142">
        <f t="shared" si="1"/>
        <v>0</v>
      </c>
    </row>
    <row r="16" spans="1:9" s="37" customFormat="1" x14ac:dyDescent="0.25">
      <c r="A16" s="141"/>
      <c r="B16" s="38" t="s">
        <v>32</v>
      </c>
      <c r="C16" s="38">
        <v>25</v>
      </c>
      <c r="D16" s="64">
        <f>SUM(D11:D15)*$C16/100</f>
        <v>0.3</v>
      </c>
      <c r="E16" s="159"/>
      <c r="F16" s="159"/>
      <c r="G16" s="201"/>
      <c r="H16" s="201"/>
      <c r="I16" s="160">
        <f>SUM(I11:I15)*$C16/100</f>
        <v>0</v>
      </c>
    </row>
    <row r="17" spans="1:9" s="37" customFormat="1" x14ac:dyDescent="0.25">
      <c r="A17" s="139" t="s">
        <v>33</v>
      </c>
      <c r="B17" s="39"/>
      <c r="C17" s="130"/>
      <c r="D17" s="40"/>
      <c r="E17" s="130"/>
      <c r="F17" s="130"/>
      <c r="G17" s="184"/>
      <c r="H17" s="184"/>
      <c r="I17" s="143"/>
    </row>
    <row r="18" spans="1:9" s="37" customFormat="1" ht="33.75" x14ac:dyDescent="0.25">
      <c r="A18" s="141" t="str">
        <f>Resume!B30</f>
        <v>S1. Working Style (Self Confident, Concern for Order, &amp; Initiative)</v>
      </c>
      <c r="B18" s="33">
        <f>VLOOKUP(A18,Resume!$B$30:$C$33,2,0)</f>
        <v>1</v>
      </c>
      <c r="C18" s="33">
        <f>VLOOKUP(A18,Resume!$B$30:$D$33,3,0)</f>
        <v>33</v>
      </c>
      <c r="D18" s="34">
        <f>B18*C18/100</f>
        <v>0.33</v>
      </c>
      <c r="E18" s="35">
        <f>Resume!F30</f>
        <v>0</v>
      </c>
      <c r="F18" s="35">
        <f>Resume!G30</f>
        <v>0</v>
      </c>
      <c r="G18" s="182">
        <f>Resume!M30</f>
        <v>0</v>
      </c>
      <c r="H18" s="182">
        <f>Resume!N30</f>
        <v>0</v>
      </c>
      <c r="I18" s="142">
        <f>AVERAGE(F18:H18)*C18/100</f>
        <v>0</v>
      </c>
    </row>
    <row r="19" spans="1:9" s="37" customFormat="1" x14ac:dyDescent="0.25">
      <c r="A19" s="141" t="str">
        <f>Resume!B31</f>
        <v>S2. Analytical Thinking</v>
      </c>
      <c r="B19" s="33">
        <f>VLOOKUP(A19,Resume!$B$30:$C$33,2,0)</f>
        <v>1</v>
      </c>
      <c r="C19" s="33">
        <f>VLOOKUP(A19,Resume!$B$30:$D$33,3,0)</f>
        <v>34</v>
      </c>
      <c r="D19" s="34">
        <f>B19*C19/100</f>
        <v>0.34</v>
      </c>
      <c r="E19" s="35">
        <f>Resume!F31</f>
        <v>0</v>
      </c>
      <c r="F19" s="35">
        <f>Resume!G31</f>
        <v>0</v>
      </c>
      <c r="G19" s="182">
        <f>Resume!M31</f>
        <v>0</v>
      </c>
      <c r="H19" s="182">
        <f>Resume!N31</f>
        <v>0</v>
      </c>
      <c r="I19" s="142">
        <f t="shared" ref="I19:I20" si="2">AVERAGE(F19:H19)*C19/100</f>
        <v>0</v>
      </c>
    </row>
    <row r="20" spans="1:9" s="37" customFormat="1" x14ac:dyDescent="0.25">
      <c r="A20" s="141" t="str">
        <f>Resume!B32</f>
        <v>S3. Interpersonal Understanding</v>
      </c>
      <c r="B20" s="33">
        <f>VLOOKUP(A20,Resume!$B$30:$C$33,2,0)</f>
        <v>1</v>
      </c>
      <c r="C20" s="33">
        <f>VLOOKUP(A20,Resume!$B$30:$D$33,3,0)</f>
        <v>33</v>
      </c>
      <c r="D20" s="34">
        <f>B20*C20/100</f>
        <v>0.33</v>
      </c>
      <c r="E20" s="35">
        <f>Resume!F32</f>
        <v>0</v>
      </c>
      <c r="F20" s="35">
        <f>Resume!G32</f>
        <v>0</v>
      </c>
      <c r="G20" s="182">
        <f>Resume!M32</f>
        <v>0</v>
      </c>
      <c r="H20" s="182">
        <f>Resume!N32</f>
        <v>0</v>
      </c>
      <c r="I20" s="142">
        <f t="shared" si="2"/>
        <v>0</v>
      </c>
    </row>
    <row r="21" spans="1:9" s="37" customFormat="1" ht="33.75" x14ac:dyDescent="0.25">
      <c r="A21" s="144" t="str">
        <f>Resume!B33</f>
        <v>S4. Leadership (Planning &amp; Monitoring, Decision Making, People Development)</v>
      </c>
      <c r="B21" s="43"/>
      <c r="C21" s="43"/>
      <c r="D21" s="44"/>
      <c r="E21" s="45"/>
      <c r="F21" s="46"/>
      <c r="G21" s="202"/>
      <c r="H21" s="202"/>
      <c r="I21" s="145"/>
    </row>
    <row r="22" spans="1:9" s="37" customFormat="1" x14ac:dyDescent="0.25">
      <c r="A22" s="141"/>
      <c r="B22" s="38" t="s">
        <v>38</v>
      </c>
      <c r="C22" s="38">
        <v>15</v>
      </c>
      <c r="D22" s="64">
        <f>SUM(D18:D21)*C22/100</f>
        <v>0.15</v>
      </c>
      <c r="E22" s="159"/>
      <c r="F22" s="161"/>
      <c r="G22" s="203"/>
      <c r="H22" s="203"/>
      <c r="I22" s="162">
        <f>SUM(I18:I21)*C22/100</f>
        <v>0</v>
      </c>
    </row>
    <row r="23" spans="1:9" s="37" customFormat="1" ht="14.25" customHeight="1" x14ac:dyDescent="0.25">
      <c r="A23" s="139" t="s">
        <v>40</v>
      </c>
      <c r="B23" s="39"/>
      <c r="C23" s="130"/>
      <c r="D23" s="40"/>
      <c r="E23" s="130"/>
      <c r="F23" s="130"/>
      <c r="G23" s="184"/>
      <c r="H23" s="184"/>
      <c r="I23" s="146"/>
    </row>
    <row r="24" spans="1:9" s="37" customFormat="1" x14ac:dyDescent="0.25">
      <c r="A24" s="141">
        <f>Resume!B39</f>
        <v>0</v>
      </c>
      <c r="B24" s="33" t="e">
        <f>VLOOKUP(A24,Resume!$B$39:$C$46,2,0)</f>
        <v>#N/A</v>
      </c>
      <c r="C24" s="33" t="e">
        <f>VLOOKUP(A24,Resume!$B$39:$D$46,3,0)</f>
        <v>#N/A</v>
      </c>
      <c r="D24" s="34" t="e">
        <f t="shared" ref="D24:D31" si="3">B24*C24/100</f>
        <v>#N/A</v>
      </c>
      <c r="E24" s="35">
        <f>Resume!F39</f>
        <v>0</v>
      </c>
      <c r="F24" s="35">
        <f>Resume!G39</f>
        <v>0</v>
      </c>
      <c r="G24" s="182">
        <f>Resume!M39</f>
        <v>0</v>
      </c>
      <c r="H24" s="182">
        <f>Resume!N39</f>
        <v>0</v>
      </c>
      <c r="I24" s="142" t="e">
        <f>AVERAGE(F24:H24)*C24/100</f>
        <v>#N/A</v>
      </c>
    </row>
    <row r="25" spans="1:9" s="57" customFormat="1" ht="12" customHeight="1" x14ac:dyDescent="0.25">
      <c r="A25" s="141">
        <f>Resume!B40</f>
        <v>0</v>
      </c>
      <c r="B25" s="33" t="e">
        <f>VLOOKUP(A25,Resume!$B$39:$C$46,2,0)</f>
        <v>#N/A</v>
      </c>
      <c r="C25" s="33" t="e">
        <f>VLOOKUP(A25,Resume!$B$39:$D$46,3,0)</f>
        <v>#N/A</v>
      </c>
      <c r="D25" s="34" t="e">
        <f t="shared" si="3"/>
        <v>#N/A</v>
      </c>
      <c r="E25" s="35">
        <f>Resume!F40</f>
        <v>0</v>
      </c>
      <c r="F25" s="35">
        <f>Resume!G40</f>
        <v>0</v>
      </c>
      <c r="G25" s="182">
        <f>Resume!M40</f>
        <v>0</v>
      </c>
      <c r="H25" s="182">
        <f>Resume!N40</f>
        <v>0</v>
      </c>
      <c r="I25" s="142" t="e">
        <f t="shared" ref="I25:I31" si="4">AVERAGE(F25:H25)*C25/100</f>
        <v>#N/A</v>
      </c>
    </row>
    <row r="26" spans="1:9" s="37" customFormat="1" x14ac:dyDescent="0.25">
      <c r="A26" s="141">
        <f>Resume!B41</f>
        <v>0</v>
      </c>
      <c r="B26" s="33" t="e">
        <f>VLOOKUP(A26,Resume!$B$39:$C$46,2,0)</f>
        <v>#N/A</v>
      </c>
      <c r="C26" s="33" t="e">
        <f>VLOOKUP(A26,Resume!$B$39:$D$46,3,0)</f>
        <v>#N/A</v>
      </c>
      <c r="D26" s="34" t="e">
        <f t="shared" si="3"/>
        <v>#N/A</v>
      </c>
      <c r="E26" s="35">
        <f>Resume!F41</f>
        <v>0</v>
      </c>
      <c r="F26" s="35">
        <f>Resume!G41</f>
        <v>0</v>
      </c>
      <c r="G26" s="182">
        <f>Resume!M41</f>
        <v>0</v>
      </c>
      <c r="H26" s="182">
        <f>Resume!N41</f>
        <v>0</v>
      </c>
      <c r="I26" s="142" t="e">
        <f t="shared" si="4"/>
        <v>#N/A</v>
      </c>
    </row>
    <row r="27" spans="1:9" x14ac:dyDescent="0.25">
      <c r="A27" s="141">
        <f>Resume!B42</f>
        <v>0</v>
      </c>
      <c r="B27" s="33" t="e">
        <f>VLOOKUP(A27,Resume!$B$39:$C$46,2,0)</f>
        <v>#N/A</v>
      </c>
      <c r="C27" s="33" t="e">
        <f>VLOOKUP(A27,Resume!$B$39:$D$46,3,0)</f>
        <v>#N/A</v>
      </c>
      <c r="D27" s="34" t="e">
        <f t="shared" si="3"/>
        <v>#N/A</v>
      </c>
      <c r="E27" s="35">
        <f>Resume!F42</f>
        <v>0</v>
      </c>
      <c r="F27" s="35">
        <f>Resume!G42</f>
        <v>0</v>
      </c>
      <c r="G27" s="182">
        <f>Resume!M42</f>
        <v>0</v>
      </c>
      <c r="H27" s="182">
        <f>Resume!N42</f>
        <v>0</v>
      </c>
      <c r="I27" s="142" t="e">
        <f t="shared" si="4"/>
        <v>#N/A</v>
      </c>
    </row>
    <row r="28" spans="1:9" x14ac:dyDescent="0.25">
      <c r="A28" s="141">
        <f>Resume!B43</f>
        <v>0</v>
      </c>
      <c r="B28" s="33" t="e">
        <f>VLOOKUP(A28,Resume!$B$39:$C$46,2,0)</f>
        <v>#N/A</v>
      </c>
      <c r="C28" s="33" t="e">
        <f>VLOOKUP(A28,Resume!$B$39:$D$46,3,0)</f>
        <v>#N/A</v>
      </c>
      <c r="D28" s="34" t="e">
        <f t="shared" si="3"/>
        <v>#N/A</v>
      </c>
      <c r="E28" s="35">
        <f>Resume!F43</f>
        <v>0</v>
      </c>
      <c r="F28" s="35">
        <f>Resume!G43</f>
        <v>0</v>
      </c>
      <c r="G28" s="182">
        <f>Resume!M43</f>
        <v>0</v>
      </c>
      <c r="H28" s="182">
        <f>Resume!N43</f>
        <v>0</v>
      </c>
      <c r="I28" s="142" t="e">
        <f t="shared" si="4"/>
        <v>#N/A</v>
      </c>
    </row>
    <row r="29" spans="1:9" x14ac:dyDescent="0.25">
      <c r="A29" s="141">
        <f>Resume!B44</f>
        <v>0</v>
      </c>
      <c r="B29" s="33" t="e">
        <f>VLOOKUP(A29,Resume!$B$39:$C$46,2,0)</f>
        <v>#N/A</v>
      </c>
      <c r="C29" s="33" t="e">
        <f>VLOOKUP(A29,Resume!$B$39:$D$46,3,0)</f>
        <v>#N/A</v>
      </c>
      <c r="D29" s="34" t="e">
        <f t="shared" si="3"/>
        <v>#N/A</v>
      </c>
      <c r="E29" s="35">
        <f>Resume!F44</f>
        <v>0</v>
      </c>
      <c r="F29" s="35">
        <f>Resume!G44</f>
        <v>0</v>
      </c>
      <c r="G29" s="182">
        <f>Resume!M44</f>
        <v>0</v>
      </c>
      <c r="H29" s="182">
        <f>Resume!N44</f>
        <v>0</v>
      </c>
      <c r="I29" s="142" t="e">
        <f t="shared" si="4"/>
        <v>#N/A</v>
      </c>
    </row>
    <row r="30" spans="1:9" x14ac:dyDescent="0.25">
      <c r="A30" s="141">
        <f>Resume!B45</f>
        <v>0</v>
      </c>
      <c r="B30" s="33" t="e">
        <f>VLOOKUP(A30,Resume!$B$39:$C$46,2,0)</f>
        <v>#N/A</v>
      </c>
      <c r="C30" s="33" t="e">
        <f>VLOOKUP(A30,Resume!$B$39:$D$46,3,0)</f>
        <v>#N/A</v>
      </c>
      <c r="D30" s="34" t="e">
        <f t="shared" si="3"/>
        <v>#N/A</v>
      </c>
      <c r="E30" s="35">
        <f>Resume!F45</f>
        <v>0</v>
      </c>
      <c r="F30" s="35">
        <f>Resume!G45</f>
        <v>0</v>
      </c>
      <c r="G30" s="182">
        <f>Resume!M45</f>
        <v>0</v>
      </c>
      <c r="H30" s="182">
        <f>Resume!N45</f>
        <v>0</v>
      </c>
      <c r="I30" s="142" t="e">
        <f t="shared" si="4"/>
        <v>#N/A</v>
      </c>
    </row>
    <row r="31" spans="1:9" x14ac:dyDescent="0.25">
      <c r="A31" s="164">
        <f>Resume!B46</f>
        <v>0</v>
      </c>
      <c r="B31" s="62" t="e">
        <f>VLOOKUP(A31,Resume!$B$39:$C$46,2,0)</f>
        <v>#N/A</v>
      </c>
      <c r="C31" s="33" t="e">
        <f>VLOOKUP(A31,Resume!$B$39:$D$46,3,0)</f>
        <v>#N/A</v>
      </c>
      <c r="D31" s="34" t="e">
        <f t="shared" si="3"/>
        <v>#N/A</v>
      </c>
      <c r="E31" s="35">
        <f>Resume!F46</f>
        <v>0</v>
      </c>
      <c r="F31" s="35">
        <f>Resume!G46</f>
        <v>0</v>
      </c>
      <c r="G31" s="182">
        <f>Resume!M46</f>
        <v>0</v>
      </c>
      <c r="H31" s="182">
        <f>Resume!N46</f>
        <v>0</v>
      </c>
      <c r="I31" s="142" t="e">
        <f t="shared" si="4"/>
        <v>#N/A</v>
      </c>
    </row>
    <row r="32" spans="1:9" x14ac:dyDescent="0.25">
      <c r="A32" s="166"/>
      <c r="B32" s="165" t="s">
        <v>41</v>
      </c>
      <c r="C32" s="163">
        <v>60</v>
      </c>
      <c r="D32" s="147" t="e">
        <f>SUM(D23:D31)*$C32/100</f>
        <v>#N/A</v>
      </c>
      <c r="E32" s="33"/>
      <c r="F32" s="35"/>
      <c r="G32" s="183"/>
      <c r="H32" s="183"/>
      <c r="I32" s="148" t="e">
        <f>SUM(I23:I31)*$C32/100</f>
        <v>#N/A</v>
      </c>
    </row>
    <row r="33" spans="1:9" ht="15.75" thickBot="1" x14ac:dyDescent="0.3">
      <c r="A33" s="226" t="s">
        <v>42</v>
      </c>
      <c r="B33" s="227"/>
      <c r="C33" s="228"/>
      <c r="D33" s="149" t="e">
        <f>D32+D22+D16</f>
        <v>#N/A</v>
      </c>
      <c r="E33" s="150"/>
      <c r="F33" s="151"/>
      <c r="G33" s="204"/>
      <c r="H33" s="204"/>
      <c r="I33" s="152" t="e">
        <f>I32+I22+I16</f>
        <v>#N/A</v>
      </c>
    </row>
    <row r="34" spans="1:9" x14ac:dyDescent="0.25">
      <c r="A34" s="251" t="s">
        <v>43</v>
      </c>
      <c r="B34" s="252"/>
      <c r="C34" s="252"/>
      <c r="D34" s="153" t="s">
        <v>44</v>
      </c>
      <c r="E34" s="154" t="s">
        <v>45</v>
      </c>
      <c r="F34" s="276" t="s">
        <v>46</v>
      </c>
      <c r="G34" s="277"/>
      <c r="H34" s="278"/>
      <c r="I34" s="253" t="e">
        <f>I33/D33</f>
        <v>#N/A</v>
      </c>
    </row>
    <row r="35" spans="1:9" x14ac:dyDescent="0.25">
      <c r="A35" s="155"/>
      <c r="B35" s="49"/>
      <c r="C35" s="49"/>
      <c r="D35" s="38" t="s">
        <v>47</v>
      </c>
      <c r="E35" s="38" t="s">
        <v>48</v>
      </c>
      <c r="F35" s="218" t="s">
        <v>49</v>
      </c>
      <c r="G35" s="218"/>
      <c r="H35" s="218"/>
      <c r="I35" s="254"/>
    </row>
    <row r="36" spans="1:9" ht="15.75" thickBot="1" x14ac:dyDescent="0.3">
      <c r="A36" s="155"/>
      <c r="B36" s="49"/>
      <c r="C36" s="49"/>
      <c r="D36" s="156" t="s">
        <v>50</v>
      </c>
      <c r="E36" s="157" t="s">
        <v>51</v>
      </c>
      <c r="F36" s="279" t="s">
        <v>52</v>
      </c>
      <c r="G36" s="280"/>
      <c r="H36" s="281"/>
      <c r="I36" s="254"/>
    </row>
    <row r="37" spans="1:9" x14ac:dyDescent="0.25">
      <c r="A37" s="255" t="s">
        <v>171</v>
      </c>
      <c r="B37" s="258" t="s">
        <v>172</v>
      </c>
      <c r="C37" s="259"/>
      <c r="D37" s="260"/>
      <c r="E37" s="267" t="s">
        <v>173</v>
      </c>
      <c r="F37" s="268"/>
      <c r="G37" s="268"/>
      <c r="H37" s="268"/>
      <c r="I37" s="269"/>
    </row>
    <row r="38" spans="1:9" x14ac:dyDescent="0.25">
      <c r="A38" s="256"/>
      <c r="B38" s="261"/>
      <c r="C38" s="262"/>
      <c r="D38" s="263"/>
      <c r="E38" s="270"/>
      <c r="F38" s="271"/>
      <c r="G38" s="271"/>
      <c r="H38" s="271"/>
      <c r="I38" s="272"/>
    </row>
    <row r="39" spans="1:9" x14ac:dyDescent="0.25">
      <c r="A39" s="256"/>
      <c r="B39" s="261"/>
      <c r="C39" s="262"/>
      <c r="D39" s="263"/>
      <c r="E39" s="270"/>
      <c r="F39" s="271"/>
      <c r="G39" s="271"/>
      <c r="H39" s="271"/>
      <c r="I39" s="272"/>
    </row>
    <row r="40" spans="1:9" ht="15.75" thickBot="1" x14ac:dyDescent="0.3">
      <c r="A40" s="257"/>
      <c r="B40" s="264"/>
      <c r="C40" s="265"/>
      <c r="D40" s="266"/>
      <c r="E40" s="273"/>
      <c r="F40" s="274"/>
      <c r="G40" s="274"/>
      <c r="H40" s="274"/>
      <c r="I40" s="275"/>
    </row>
  </sheetData>
  <mergeCells count="20">
    <mergeCell ref="A34:C34"/>
    <mergeCell ref="I34:I36"/>
    <mergeCell ref="A37:A40"/>
    <mergeCell ref="B37:D40"/>
    <mergeCell ref="E37:I40"/>
    <mergeCell ref="F34:H34"/>
    <mergeCell ref="F35:H35"/>
    <mergeCell ref="F36:H36"/>
    <mergeCell ref="E8:I8"/>
    <mergeCell ref="E9:I9"/>
    <mergeCell ref="B2:I2"/>
    <mergeCell ref="B3:I3"/>
    <mergeCell ref="F4:I4"/>
    <mergeCell ref="B5:I5"/>
    <mergeCell ref="B6:I6"/>
    <mergeCell ref="A33:C33"/>
    <mergeCell ref="A8:A9"/>
    <mergeCell ref="B8:B9"/>
    <mergeCell ref="C8:C9"/>
    <mergeCell ref="D8:D9"/>
  </mergeCells>
  <pageMargins left="0.7" right="0.7" top="0.75" bottom="0.75" header="0.3" footer="0.3"/>
  <pageSetup scale="85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Resume</vt:lpstr>
      <vt:lpstr>Data Pajak</vt:lpstr>
      <vt:lpstr>UMP 2021</vt:lpstr>
      <vt:lpstr>Form Ivew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Surya Pratiwi</dc:creator>
  <cp:lastModifiedBy>Hp</cp:lastModifiedBy>
  <dcterms:created xsi:type="dcterms:W3CDTF">2021-03-05T02:49:52Z</dcterms:created>
  <dcterms:modified xsi:type="dcterms:W3CDTF">2021-08-06T09:43:01Z</dcterms:modified>
</cp:coreProperties>
</file>